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96ED626E-EA84-4ED5-B9B0-65CE332C2A0B}" xr6:coauthVersionLast="47" xr6:coauthVersionMax="47" xr10:uidLastSave="{00000000-0000-0000-0000-000000000000}"/>
  <bookViews>
    <workbookView xWindow="1380" yWindow="1380" windowWidth="25500" windowHeight="13500" tabRatio="500" xr2:uid="{00000000-000D-0000-FFFF-FFFF00000000}"/>
  </bookViews>
  <sheets>
    <sheet name="8D-Report" sheetId="1" r:id="rId1"/>
    <sheet name="Maßnahmenplan" sheetId="2" r:id="rId2"/>
    <sheet name="Ursachenanalyse" sheetId="3" r:id="rId3"/>
  </sheets>
  <definedNames>
    <definedName name="_xlnm._FilterDatabase" localSheetId="1" hidden="1">Maßnahmenplan!$B$7:$M$42</definedName>
    <definedName name="_xlnm.Print_Area" localSheetId="0">'8D-Report'!$A$1:$J$98</definedName>
    <definedName name="_xlnm.Print_Area" localSheetId="1">Maßnahmenplan!$A$1:$N$46</definedName>
    <definedName name="_xlnm.Print_Area" localSheetId="2">Ursachenanalyse!$A$1:$L$28</definedName>
    <definedName name="_xlnm.Print_Titles" localSheetId="1">Maßnahmenplan!$7:$7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1" i="3" l="1"/>
  <c r="I21" i="3"/>
  <c r="I20" i="3"/>
  <c r="J20" i="3" s="1"/>
  <c r="I19" i="3"/>
  <c r="J19" i="3" s="1"/>
  <c r="J18" i="3"/>
  <c r="I18" i="3"/>
  <c r="I17" i="3"/>
  <c r="J17" i="3" s="1"/>
  <c r="G13" i="3"/>
  <c r="F13" i="3"/>
  <c r="C59" i="1" s="1"/>
  <c r="P42" i="2"/>
  <c r="O42" i="2"/>
  <c r="L42" i="2"/>
  <c r="B42" i="2"/>
  <c r="P41" i="2"/>
  <c r="O41" i="2"/>
  <c r="L41" i="2"/>
  <c r="B41" i="2"/>
  <c r="P40" i="2"/>
  <c r="O40" i="2"/>
  <c r="L40" i="2"/>
  <c r="B40" i="2"/>
  <c r="P39" i="2"/>
  <c r="O39" i="2"/>
  <c r="L39" i="2"/>
  <c r="B39" i="2"/>
  <c r="P38" i="2"/>
  <c r="O38" i="2"/>
  <c r="L38" i="2"/>
  <c r="B38" i="2"/>
  <c r="P37" i="2"/>
  <c r="O37" i="2"/>
  <c r="L37" i="2"/>
  <c r="B37" i="2"/>
  <c r="P36" i="2"/>
  <c r="O36" i="2"/>
  <c r="L36" i="2"/>
  <c r="B36" i="2"/>
  <c r="P35" i="2"/>
  <c r="O35" i="2"/>
  <c r="L35" i="2"/>
  <c r="B35" i="2"/>
  <c r="P34" i="2"/>
  <c r="O34" i="2"/>
  <c r="L34" i="2"/>
  <c r="B34" i="2"/>
  <c r="P33" i="2"/>
  <c r="O33" i="2"/>
  <c r="L33" i="2"/>
  <c r="B33" i="2"/>
  <c r="P32" i="2"/>
  <c r="O32" i="2"/>
  <c r="L32" i="2"/>
  <c r="B32" i="2"/>
  <c r="P31" i="2"/>
  <c r="O31" i="2"/>
  <c r="L31" i="2"/>
  <c r="B31" i="2"/>
  <c r="P30" i="2"/>
  <c r="O30" i="2"/>
  <c r="L30" i="2"/>
  <c r="B30" i="2"/>
  <c r="P29" i="2"/>
  <c r="O29" i="2"/>
  <c r="L29" i="2"/>
  <c r="B29" i="2"/>
  <c r="P28" i="2"/>
  <c r="O28" i="2"/>
  <c r="L28" i="2"/>
  <c r="B28" i="2"/>
  <c r="P27" i="2"/>
  <c r="O27" i="2"/>
  <c r="L27" i="2"/>
  <c r="B27" i="2"/>
  <c r="P26" i="2"/>
  <c r="O26" i="2"/>
  <c r="L26" i="2"/>
  <c r="B26" i="2"/>
  <c r="P25" i="2"/>
  <c r="O25" i="2"/>
  <c r="L25" i="2"/>
  <c r="B25" i="2"/>
  <c r="P24" i="2"/>
  <c r="O24" i="2"/>
  <c r="L24" i="2"/>
  <c r="B24" i="2"/>
  <c r="P23" i="2"/>
  <c r="O23" i="2"/>
  <c r="L23" i="2"/>
  <c r="B23" i="2"/>
  <c r="P22" i="2"/>
  <c r="O22" i="2"/>
  <c r="L22" i="2"/>
  <c r="B22" i="2"/>
  <c r="P21" i="2"/>
  <c r="O21" i="2"/>
  <c r="L21" i="2"/>
  <c r="B21" i="2"/>
  <c r="P20" i="2"/>
  <c r="O20" i="2"/>
  <c r="L20" i="2"/>
  <c r="B20" i="2"/>
  <c r="P19" i="2"/>
  <c r="O19" i="2"/>
  <c r="L19" i="2"/>
  <c r="B19" i="2"/>
  <c r="P18" i="2"/>
  <c r="O18" i="2"/>
  <c r="L18" i="2"/>
  <c r="B18" i="2"/>
  <c r="P17" i="2"/>
  <c r="O17" i="2"/>
  <c r="L17" i="2"/>
  <c r="B17" i="2"/>
  <c r="P16" i="2"/>
  <c r="O16" i="2"/>
  <c r="L16" i="2"/>
  <c r="B16" i="2"/>
  <c r="P15" i="2"/>
  <c r="O15" i="2"/>
  <c r="L15" i="2"/>
  <c r="B15" i="2"/>
  <c r="P14" i="2"/>
  <c r="O14" i="2"/>
  <c r="L14" i="2"/>
  <c r="B14" i="2"/>
  <c r="P13" i="2"/>
  <c r="O13" i="2"/>
  <c r="L13" i="2"/>
  <c r="B13" i="2"/>
  <c r="P12" i="2"/>
  <c r="O12" i="2"/>
  <c r="L12" i="2"/>
  <c r="B12" i="2"/>
  <c r="P11" i="2"/>
  <c r="O11" i="2"/>
  <c r="L11" i="2"/>
  <c r="B11" i="2"/>
  <c r="P10" i="2"/>
  <c r="O10" i="2"/>
  <c r="L10" i="2"/>
  <c r="B10" i="2"/>
  <c r="P9" i="2"/>
  <c r="O9" i="2"/>
  <c r="L9" i="2"/>
  <c r="B9" i="2"/>
  <c r="P8" i="2"/>
  <c r="I16" i="1" s="1"/>
  <c r="O8" i="2"/>
  <c r="L8" i="2"/>
  <c r="B8" i="2"/>
  <c r="B5" i="2"/>
  <c r="B3" i="2"/>
  <c r="D73" i="1"/>
  <c r="I73" i="1" s="1"/>
  <c r="H68" i="1"/>
  <c r="H67" i="1"/>
  <c r="H66" i="1"/>
  <c r="C57" i="1"/>
  <c r="C56" i="1"/>
  <c r="I51" i="1"/>
  <c r="I18" i="1"/>
  <c r="I17" i="1"/>
  <c r="K14" i="1"/>
  <c r="I14" i="1"/>
  <c r="E14" i="1"/>
  <c r="C14" i="1"/>
  <c r="K13" i="1"/>
  <c r="I13" i="1"/>
  <c r="K12" i="1"/>
  <c r="K11" i="1"/>
  <c r="I11" i="1"/>
  <c r="K10" i="1"/>
  <c r="I10" i="1"/>
  <c r="K9" i="1"/>
  <c r="I9" i="1"/>
  <c r="K8" i="1"/>
  <c r="I8" i="1"/>
  <c r="K7" i="1"/>
  <c r="K6" i="1"/>
  <c r="I19" i="1" l="1"/>
  <c r="I12" i="1"/>
  <c r="H5" i="2"/>
  <c r="I6" i="1"/>
  <c r="I15" i="1"/>
  <c r="I7" i="1"/>
</calcChain>
</file>

<file path=xl/sharedStrings.xml><?xml version="1.0" encoding="utf-8"?>
<sst xmlns="http://schemas.openxmlformats.org/spreadsheetml/2006/main" count="455" uniqueCount="305">
  <si>
    <t>8D-REPORT</t>
  </si>
  <si>
    <t>Systematische Problemlösung in acht Disziplinen (D0–D8)  ·  Qualitätsmanagement  ·  Vorlage 2026</t>
  </si>
  <si>
    <t>FALLDATEN</t>
  </si>
  <si>
    <t>STATUS-COCKPIT   (automatisch berechnet)</t>
  </si>
  <si>
    <t>Hilfsspalte</t>
  </si>
  <si>
    <t>Reklamations-Nr.</t>
  </si>
  <si>
    <t>REK-2026-0318</t>
  </si>
  <si>
    <t>Fortschritt Disziplinen D0–D8</t>
  </si>
  <si>
    <t>Kunde</t>
  </si>
  <si>
    <t>Nordmark Antriebstechnik GmbH</t>
  </si>
  <si>
    <t>Erledigte Disziplinen</t>
  </si>
  <si>
    <t>Werk / Lieferant</t>
  </si>
  <si>
    <t>Werk 1 – Mechanische Fertigung</t>
  </si>
  <si>
    <t>Maßnahmen gesamt</t>
  </si>
  <si>
    <t>Artikel-Nr.</t>
  </si>
  <si>
    <t>FB-2260-04</t>
  </si>
  <si>
    <t>davon erledigt</t>
  </si>
  <si>
    <t>Bezeichnung</t>
  </si>
  <si>
    <t>Führungsbuchse Ø 26 mm</t>
  </si>
  <si>
    <t>davon in Arbeit</t>
  </si>
  <si>
    <t>Charge / Los</t>
  </si>
  <si>
    <t>L-2026-0712</t>
  </si>
  <si>
    <t>davon offen</t>
  </si>
  <si>
    <t>Liefermenge (Stück)</t>
  </si>
  <si>
    <t>überfällige Maßnahmen</t>
  </si>
  <si>
    <t>Beanstandete Menge (Stück)</t>
  </si>
  <si>
    <t>Termintreue erledigter Maßn.</t>
  </si>
  <si>
    <t>Fehleranteil</t>
  </si>
  <si>
    <t>Wirksamkeit bestätigt</t>
  </si>
  <si>
    <t>Reklamation eingegangen</t>
  </si>
  <si>
    <t>Nächster fälliger Termin</t>
  </si>
  <si>
    <t>8D eröffnet am</t>
  </si>
  <si>
    <t>Verantwortlich (nächste Maßn.)</t>
  </si>
  <si>
    <t>Zieltermin Abschluss</t>
  </si>
  <si>
    <t>Laufzeit seit Eröffnung (Tage)</t>
  </si>
  <si>
    <t>Champion</t>
  </si>
  <si>
    <t>A. Krämer – Leitung Qualität</t>
  </si>
  <si>
    <t>Tage bis Zieltermin</t>
  </si>
  <si>
    <t>8D-Teamleiter</t>
  </si>
  <si>
    <t>M. Lindner – Qualitätssicherung</t>
  </si>
  <si>
    <t>Gesamtstatus</t>
  </si>
  <si>
    <t>D0  ·  SYMPTOM ERFASSEN &amp; SOFORTREAKTION</t>
  </si>
  <si>
    <t>Verantwortlich</t>
  </si>
  <si>
    <t>M. Lindner</t>
  </si>
  <si>
    <t>Termin</t>
  </si>
  <si>
    <t>Status</t>
  </si>
  <si>
    <t>Erledigt</t>
  </si>
  <si>
    <t>Symptom (Wortlaut Kunde)</t>
  </si>
  <si>
    <t>„Bei der Montage lassen sich mehrere Führungsbuchsen nicht fügen – der Innendurchmesser liegt unterhalb der Zeichnungstoleranz.“</t>
  </si>
  <si>
    <t>Sofortreaktion (Notfall)</t>
  </si>
  <si>
    <t>Betroffene Charge im Wareneingang und im eigenen Lager gesperrt, Kunde am selben Tag informiert, Ersatzlieferung aus geprüftem Bestand avisiert.</t>
  </si>
  <si>
    <t>8D erforderlich?</t>
  </si>
  <si>
    <t>Ja</t>
  </si>
  <si>
    <t>Begründung / Kriterium</t>
  </si>
  <si>
    <t>Serienbezug, Ursache unbekannt</t>
  </si>
  <si>
    <t>D1  ·  TEAM ZUSAMMENSTELLEN</t>
  </si>
  <si>
    <t>A. Krämer</t>
  </si>
  <si>
    <t>Rolle</t>
  </si>
  <si>
    <t>Name</t>
  </si>
  <si>
    <t>Bereich / Funktion</t>
  </si>
  <si>
    <t>Kontakt</t>
  </si>
  <si>
    <t>Leitung Qualität</t>
  </si>
  <si>
    <t>Durchwahl 120</t>
  </si>
  <si>
    <t>Teamleiter (8D)</t>
  </si>
  <si>
    <t>Qualitätssicherung</t>
  </si>
  <si>
    <t>Durchwahl 124</t>
  </si>
  <si>
    <t>Mitglied</t>
  </si>
  <si>
    <t>J. Hoffmann</t>
  </si>
  <si>
    <t>Fertigung / Zerspanung</t>
  </si>
  <si>
    <t>Durchwahl 311</t>
  </si>
  <si>
    <t>R. Seifert</t>
  </si>
  <si>
    <t>Instandhaltung / Werkzeuge</t>
  </si>
  <si>
    <t>Durchwahl 342</t>
  </si>
  <si>
    <t>D. Pohl</t>
  </si>
  <si>
    <t>Prüfmittelmanagement</t>
  </si>
  <si>
    <t>Durchwahl 208</t>
  </si>
  <si>
    <t>S. Bauer</t>
  </si>
  <si>
    <t>Arbeitsvorbereitung</t>
  </si>
  <si>
    <t>Durchwahl 275</t>
  </si>
  <si>
    <t>D2  ·  PROBLEM BESCHREIBEN  (5W2H · Ist / Ist-nicht)</t>
  </si>
  <si>
    <t>Frage</t>
  </si>
  <si>
    <t>Ist  (quantifiziert)</t>
  </si>
  <si>
    <t>Ist-nicht  (Abgrenzung)</t>
  </si>
  <si>
    <t>Was?</t>
  </si>
  <si>
    <t>Innendurchmesser unterhalb der unteren Toleranzgrenze (–0,04 mm)</t>
  </si>
  <si>
    <t>Außendurchmesser und Länge innerhalb Toleranz</t>
  </si>
  <si>
    <t>Wo?</t>
  </si>
  <si>
    <t>Fertigungslinie 2, Reibarbeitsgang AG 40</t>
  </si>
  <si>
    <t>Linie 1 und Linie 3 ohne Auffälligkeit</t>
  </si>
  <si>
    <t>Wann?</t>
  </si>
  <si>
    <t>Erstmals am 09.03.2026 beim Kunden in der Montage</t>
  </si>
  <si>
    <t>Vorherige Chargen seit KW 02/2026 fehlerfrei</t>
  </si>
  <si>
    <t>Wer entdeckt?</t>
  </si>
  <si>
    <t>Montagemitarbeiter beim Kunden, nicht im eigenen Prozess</t>
  </si>
  <si>
    <t>Nicht durch eigene Endprüfung erkannt</t>
  </si>
  <si>
    <t>Wie viele?</t>
  </si>
  <si>
    <t>86 von 2.400 Stück = 3,6 % der Charge</t>
  </si>
  <si>
    <t>Andere Chargen &lt; 0,1 %</t>
  </si>
  <si>
    <t>Wie?</t>
  </si>
  <si>
    <t>Buchse lässt sich nicht auf die Welle fügen, Presskraft zu hoch</t>
  </si>
  <si>
    <t>Kein Bruch, kein Oberflächenfehler</t>
  </si>
  <si>
    <t>Warum kritisch?</t>
  </si>
  <si>
    <t>Montagestillstand beim Kunden, Nacharbeit nicht möglich</t>
  </si>
  <si>
    <t>Keine Sicherheitsrelevanz, kein Feldausfall</t>
  </si>
  <si>
    <t>D3  ·  SOFORTMASSNAHMEN FESTLEGEN  (Containment)</t>
  </si>
  <si>
    <t>Sofortmaßnahmen</t>
  </si>
  <si>
    <t>100 %-Prüfung des Innendurchmessers an allen Lager- und Kundenbeständen sowie an offenen Lieferungen; fehlerhafte Teile aussortieren und kennzeichnen; Kunde erhält bis auf Weiteres nur zusätzlich geprüfte Ware (Kennzeichnung „geprüft 100 %“ auf dem Lieferschein).</t>
  </si>
  <si>
    <t>Wirksamkeitsnachweis</t>
  </si>
  <si>
    <t>Geprüfte Menge</t>
  </si>
  <si>
    <t>davon fehlerhaft</t>
  </si>
  <si>
    <t>Bewertung der Wirksamkeit</t>
  </si>
  <si>
    <t>Seit Einführung der 100 %-Prüfung am 16.03.2026 keine Reklamation mehr; Nachweis über Prüfprotokolle PP-2026-118 ff. Sofortmaßnahme bleibt bis zur bestätigten Wirksamkeit der Abstellmaßnahmen (D6) aktiv.</t>
  </si>
  <si>
    <t>D4  ·  FEHLERURSACHEN ERMITTELN  (Auftreten &amp; Nichtentdeckung)</t>
  </si>
  <si>
    <t>Ursache des Auftretens
(Grundursache)</t>
  </si>
  <si>
    <t>Ursache der Nichtentdeckung
(Grundursache)</t>
  </si>
  <si>
    <t>Verifizierung der Ursache</t>
  </si>
  <si>
    <t>Nachstellversuch: mit verschlissener Reibahle (Standzeit &gt; 12.000 Teile) wurde der Fehler reproduzierbar erzeugt; mit neuem Werkzeug trat er nicht auf. Messreihe n = 40 je Zustand, dokumentiert in Versuchsbericht VB-2026-07.</t>
  </si>
  <si>
    <t>Ursachenkategorie (Ishikawa)</t>
  </si>
  <si>
    <t>D5  ·  ABSTELLMASSNAHMEN PLANEN &amp; BEWERTEN</t>
  </si>
  <si>
    <t>Gegen das Auftreten</t>
  </si>
  <si>
    <t>Werkzeugstandzeit für die Reibahle im ERP hinterlegen und Werkzeugwechsel automatisch anfordern (Zählerlogik statt Sichtbeurteilung). Ausgewählt gegenüber der Alternative „engere Sichtkontrolle“, weil die Entscheidung damit nicht mehr vom Bediener abhängt.</t>
  </si>
  <si>
    <t>Gegen die Nichtentdeckung</t>
  </si>
  <si>
    <t>Prüfmerkmal „Innendurchmesser“ mit Prüfumfang und Prüfmittel im Kontrollplan verankern; Kalibrierintervall der Messdorne von 12 auf 6 Monate verkürzen und im Prüfmittelmanagement überwachen.</t>
  </si>
  <si>
    <t>Bewertung der Alternativen</t>
  </si>
  <si>
    <t>Maßnahme</t>
  </si>
  <si>
    <t>Wirkung (1–5)</t>
  </si>
  <si>
    <t>Aufwand (1–5)</t>
  </si>
  <si>
    <t>Nutzwert</t>
  </si>
  <si>
    <t>Entscheidung</t>
  </si>
  <si>
    <t>Standzeitsteuerung im ERP + automatischer Wechselauftrag</t>
  </si>
  <si>
    <t>Umgesetzt</t>
  </si>
  <si>
    <t>Zusätzliche Sichtkontrolle durch den Bediener</t>
  </si>
  <si>
    <t>Verworfen</t>
  </si>
  <si>
    <t>Prüfmerkmal im Kontrollplan + kürzeres Kalibrierintervall</t>
  </si>
  <si>
    <t>D6  ·  ABSTELLMASSNAHMEN EINFÜHREN &amp; WIRKSAMKEIT NACHWEISEN</t>
  </si>
  <si>
    <t>In Arbeit</t>
  </si>
  <si>
    <t>Einführung</t>
  </si>
  <si>
    <t>Standzeitzähler seit 15.06.2026 in Linie 2 aktiv; Kontrollplan Rev. D und Prüfanweisung PA-204 Rev. B seit 22.06.2026 gültig; Unterweisung der Schichten am 24.06. und 25.06.2026 durchgeführt.</t>
  </si>
  <si>
    <t>Wirksamkeitsnachweis
(vorher / nachher)</t>
  </si>
  <si>
    <t>vorher (ppm)</t>
  </si>
  <si>
    <t>nachher (ppm)</t>
  </si>
  <si>
    <t>Reduktion</t>
  </si>
  <si>
    <t>Wirksamkeit bestätigt?</t>
  </si>
  <si>
    <t>Offen</t>
  </si>
  <si>
    <t>Nachweis / Stichprobe</t>
  </si>
  <si>
    <t>3 Folgechargen, 3.150 Stück, 4 Fehlerteile</t>
  </si>
  <si>
    <t>Aufhebung der Sofortmaßnahmen</t>
  </si>
  <si>
    <t>Die 100 %-Prüfung aus D3 wird erst nach bestätigter Wirksamkeit (Zielwert &lt; 500 ppm über 5 Folgechargen) aufgehoben. Entscheidung im Qualitätsgespräch KW 40/2026.</t>
  </si>
  <si>
    <t>D7  ·  FEHLERWIEDERHOLUNG VERHINDERN  (Vorbeugung)</t>
  </si>
  <si>
    <t>Systemische Maßnahmen</t>
  </si>
  <si>
    <t>Prozess-FMEA der Bauteilfamilie um die Ursache „nicht überwachte Werkzeugstandzeit“ ergänzen; Standzeitsteuerung als verbindliche Vorgabe in die Fertigungsrichtlinie aufnehmen; Prüfmittelintervalle für maßbestimmende Merkmale generell bewerten.</t>
  </si>
  <si>
    <t>Übertrag auf ähnliche Prozesse / Produkte</t>
  </si>
  <si>
    <t>Prüfung aller Artikel mit Reibarbeitsgängen auf dasselbe Risiko (Artikelgruppe FB-22xx und FB-31xx); Roll-out der Standzeitsteuerung auf Linie 1 und Linie 3 bis KW 45/2026.</t>
  </si>
  <si>
    <t>Lenkung der Dokumente</t>
  </si>
  <si>
    <t>Kontrollplan, Prüfanweisung, FMEA und Arbeitsanweisung freigegeben und im QM-System abgelegt; Änderungsstand in der Dokumentenmatrix vermerkt.</t>
  </si>
  <si>
    <t>D8  ·  ABSCHLUSS &amp; WÜRDIGUNG DES TEAMS</t>
  </si>
  <si>
    <t>Lessons Learned</t>
  </si>
  <si>
    <t>Verschleißabhängige Merkmale brauchen eine zählerbasierte Steuerung – eine Sichtbeurteilung durch den Bediener ist kein wirksamer Schutz. Maßbestimmende Merkmale gehören mit definiertem Prüfumfang und geprüftem Prüfmittel in den Kontrollplan.</t>
  </si>
  <si>
    <t>Würdigung des Teams</t>
  </si>
  <si>
    <t>Anerkennung durch die Bereichsleitung im Qualitätsgespräch; Ergebnis als Praxisbeispiel in die interne Schulung „Strukturierte Problemlösung“ übernommen.</t>
  </si>
  <si>
    <t>Freigabe</t>
  </si>
  <si>
    <t>Name / Funktion</t>
  </si>
  <si>
    <t>Ergebnis</t>
  </si>
  <si>
    <t>Datum</t>
  </si>
  <si>
    <t>Intern (Champion)</t>
  </si>
  <si>
    <t>Freigegeben</t>
  </si>
  <si>
    <t>Nordmark Antriebstechnik GmbH – Qualitätssicherung</t>
  </si>
  <si>
    <t>HINWEISE ZUR NUTZUNG</t>
  </si>
  <si>
    <t>Sandfarbene Felder sind Eingabefelder – hier tragen Sie Ihre Falldaten ein.</t>
  </si>
  <si>
    <t>Weiße Felder mit kursiver Schrift berechnen sich automatisch – bitte nicht überschreiben.</t>
  </si>
  <si>
    <t>•   Status-Felder (D0–D8) und die Spalten im Blatt „Maßnahmenplan“ enthalten Auswahllisten; überfällige Termine färben sich automatisch.</t>
  </si>
  <si>
    <t>•   Reihenfolge: D0–D3 innerhalb von 24–48 Stunden, D4–D6 nach Ursachenklärung, D7–D8 vor dem Abschluss des Falls.</t>
  </si>
  <si>
    <t>•   Der Fall gilt erst als abgeschlossen, wenn alle Disziplinen auf „Erledigt“ stehen und die Wirksamkeit mit Zahlen belegt ist.</t>
  </si>
  <si>
    <t>•   Alle Namen, Nummern und Werte in dieser Vorlage sind Beispieldaten und müssen ersetzt werden.</t>
  </si>
  <si>
    <t>MASSNAHMENPLAN</t>
  </si>
  <si>
    <t>Nr.</t>
  </si>
  <si>
    <t>Disziplin</t>
  </si>
  <si>
    <t>Typ</t>
  </si>
  <si>
    <t>Bereich</t>
  </si>
  <si>
    <t>Erledigt am</t>
  </si>
  <si>
    <t>Wirksamkeit</t>
  </si>
  <si>
    <t>Verzug / Restzeit (Tage)</t>
  </si>
  <si>
    <t>Bemerkung / Nachweis</t>
  </si>
  <si>
    <t>überfällig</t>
  </si>
  <si>
    <t>offener Termin</t>
  </si>
  <si>
    <t>D3</t>
  </si>
  <si>
    <t>Betroffene Charge sperren und Kunden informieren</t>
  </si>
  <si>
    <t>Sofortmaßnahme</t>
  </si>
  <si>
    <t>Bestätigt</t>
  </si>
  <si>
    <t>Sperrvermerk SP-2026-044</t>
  </si>
  <si>
    <t>100 %-Prüfung Innendurchmesser an allen Beständen</t>
  </si>
  <si>
    <t>Fertigung</t>
  </si>
  <si>
    <t>Prüfprotokolle PP-2026-118 ff.</t>
  </si>
  <si>
    <t>Ersatzlieferung aus geprüftem Bestand bereitstellen</t>
  </si>
  <si>
    <t>L. Vogt</t>
  </si>
  <si>
    <t>Logistik</t>
  </si>
  <si>
    <t>Lieferschein LS-2026-0421</t>
  </si>
  <si>
    <t>D4</t>
  </si>
  <si>
    <t>Nachstellversuch mit verschlissenem Werkzeug</t>
  </si>
  <si>
    <t>Analyse</t>
  </si>
  <si>
    <t>Instandhaltung</t>
  </si>
  <si>
    <t>Versuchsbericht VB-2026-07</t>
  </si>
  <si>
    <t>Kalibrierhistorie der Messdorne auswerten</t>
  </si>
  <si>
    <t>Intervall um 4 Monate überschritten</t>
  </si>
  <si>
    <t>D5</t>
  </si>
  <si>
    <t>Werkzeugstandzeit im ERP hinterlegen</t>
  </si>
  <si>
    <t>Abstellmaßnahme</t>
  </si>
  <si>
    <t>Grenzwert 8.000 Teile</t>
  </si>
  <si>
    <t>Prüfmerkmal in Kontrollplan Rev. D aufnehmen</t>
  </si>
  <si>
    <t>inkl. Prüfanweisung PA-204</t>
  </si>
  <si>
    <t>Kalibrierintervall auf 6 Monate verkürzen</t>
  </si>
  <si>
    <t>Prüfmittelplan aktualisiert</t>
  </si>
  <si>
    <t>D6</t>
  </si>
  <si>
    <t>Automatischen Werkzeugwechselauftrag aktivieren</t>
  </si>
  <si>
    <t>Linie 2 seit KW 25 aktiv</t>
  </si>
  <si>
    <t>Schichten auf neue Prüfanweisung unterweisen</t>
  </si>
  <si>
    <t>Teilnehmerliste UW-2026-31</t>
  </si>
  <si>
    <t>Wirksamkeit über 5 Folgechargen validieren</t>
  </si>
  <si>
    <t>3 von 5 Chargen ausgewertet</t>
  </si>
  <si>
    <t>Sofortmaßnahme (100 %-Prüfung) aufheben</t>
  </si>
  <si>
    <t>erst nach bestätigter Wirksamkeit</t>
  </si>
  <si>
    <t>D7</t>
  </si>
  <si>
    <t>Prozess-FMEA um Ursache ergänzen</t>
  </si>
  <si>
    <t>Vorbeugemaßnahme</t>
  </si>
  <si>
    <t>Bauteilfamilie FB-22xx</t>
  </si>
  <si>
    <t>Standzeitsteuerung auf Linie 1 und 3 übertragen</t>
  </si>
  <si>
    <t>Roll-out bis KW 45</t>
  </si>
  <si>
    <t>Fertigungsrichtlinie um Vorgabe erweitern</t>
  </si>
  <si>
    <t>Qualität</t>
  </si>
  <si>
    <t>Freigabe durch Werkleitung</t>
  </si>
  <si>
    <t>D8</t>
  </si>
  <si>
    <t>Lessons Learned in Schulungsunterlagen übernehmen</t>
  </si>
  <si>
    <t>Schulung „Problemlösung“</t>
  </si>
  <si>
    <t>•   Nur die sandfarbenen Felder ausfüllen. Nr. und Verzug berechnen sich automatisch; überfällige Zeilen werden farbig markiert, Termine innerhalb der nächsten 14 Tage erscheinen im Terminfeld hervorgehoben.</t>
  </si>
  <si>
    <t>•   Spalte „Verzug / Restzeit“: positive Werte = Termin überschritten bzw. verspätet erledigt, negative Werte = noch verbleibende Tage bzw. vorzeitig erledigt.</t>
  </si>
  <si>
    <t>•   Die Kennzahlen im Status-Cockpit des Blattes „8D-Report“ greifen auf diese Tabelle zu – bitte Zeilenbereich beibehalten und Zeilen innerhalb der Tabelle einfügen.</t>
  </si>
  <si>
    <t>URSACHENANALYSE  (D4)</t>
  </si>
  <si>
    <t>5-Why für Auftreten und Nichtentdeckung  ·  Ishikawa (6M)  ·  Bewertung der Ursachen</t>
  </si>
  <si>
    <t>5-WHY  ·  URSACHE DES AUFTRETENS</t>
  </si>
  <si>
    <t>ISHIKAWA (6M)  ·  MÖGLICHE URSACHEN</t>
  </si>
  <si>
    <t>Antwort</t>
  </si>
  <si>
    <t>Nachweis / Prüfung</t>
  </si>
  <si>
    <t>Kategorie</t>
  </si>
  <si>
    <t>Mögliche Ursache</t>
  </si>
  <si>
    <t>Bewertung</t>
  </si>
  <si>
    <t>Warum? (1)</t>
  </si>
  <si>
    <t>Der Innendurchmesser der Buchse liegt unter der Toleranzgrenze.</t>
  </si>
  <si>
    <t>Messprotokoll MP-2026-233</t>
  </si>
  <si>
    <t>Mensch</t>
  </si>
  <si>
    <t>Werkzeugwechsel nach subjektiver Einschätzung</t>
  </si>
  <si>
    <t>Möglich</t>
  </si>
  <si>
    <t>Warum? (2)</t>
  </si>
  <si>
    <t>Die Reibahle trägt weniger Material ab als vorgesehen.</t>
  </si>
  <si>
    <t>Werkzeugvermessung</t>
  </si>
  <si>
    <t>Maschine</t>
  </si>
  <si>
    <t>Spindel und Führung ohne Auffälligkeit (Messreihe)</t>
  </si>
  <si>
    <t>Ausgeschlossen</t>
  </si>
  <si>
    <t>Warum? (3)</t>
  </si>
  <si>
    <t>Das Werkzeug war über die zulässige Standzeit hinaus im Einsatz.</t>
  </si>
  <si>
    <t>Maschinendaten AG 40</t>
  </si>
  <si>
    <t>Material</t>
  </si>
  <si>
    <t>Werkstoffhärte innerhalb der Spezifikation</t>
  </si>
  <si>
    <t>Warum? (4)</t>
  </si>
  <si>
    <t>Der Werkzeugwechsel erfolgte nach Sichtbeurteilung des Bedieners.</t>
  </si>
  <si>
    <t>Arbeitsanweisung AA-112</t>
  </si>
  <si>
    <t>Methode</t>
  </si>
  <si>
    <t>Keine Standzeitgrenze für das Werkzeug hinterlegt</t>
  </si>
  <si>
    <t>Warum? (5)</t>
  </si>
  <si>
    <t>Für dieses Werkzeug war keine Standzeitgrenze im System hinterlegt.</t>
  </si>
  <si>
    <t>ERP-Stammdaten</t>
  </si>
  <si>
    <t>Messung</t>
  </si>
  <si>
    <t>Kalibrierintervall der Messdorne überschritten</t>
  </si>
  <si>
    <t>→  Grundursache</t>
  </si>
  <si>
    <t>Die Standzeit des Reibwerkzeugs wird nicht systematisch überwacht – der Werkzeugwechsel hängt von der Einschätzung des Bedieners ab.</t>
  </si>
  <si>
    <t>Mitwelt</t>
  </si>
  <si>
    <t>Temperaturschwankungen in der Halle ohne Einfluss</t>
  </si>
  <si>
    <t>Bestätigte Kategorien</t>
  </si>
  <si>
    <t>5-WHY  ·  URSACHE DER NICHTENTDECKUNG</t>
  </si>
  <si>
    <t>BEWERTUNG DER URSACHEN  ·  Wirkung × Auftrittswahrscheinlichkeit</t>
  </si>
  <si>
    <t>Ursache</t>
  </si>
  <si>
    <t>Auftritts-wahrsch. (1–5)</t>
  </si>
  <si>
    <t>Risikozahl</t>
  </si>
  <si>
    <t>Priorität</t>
  </si>
  <si>
    <t>Maßnahme in D5</t>
  </si>
  <si>
    <t>Die zu kleinen Buchsen wurden ausgeliefert.</t>
  </si>
  <si>
    <t>Lieferschein LS-2026-0398</t>
  </si>
  <si>
    <t>Keine Standzeitgrenze für das Reibwerkzeug hinterlegt</t>
  </si>
  <si>
    <t>Standzeitsteuerung im ERP</t>
  </si>
  <si>
    <t>Die Endprüfung hat die Abweichung nicht erkannt.</t>
  </si>
  <si>
    <t>Prüfprotokoll der Charge</t>
  </si>
  <si>
    <t>Automatischer Wechselauftrag</t>
  </si>
  <si>
    <t>Der verwendete Messdorn zeigte zu große Werte an.</t>
  </si>
  <si>
    <t>Vergleichsmessung</t>
  </si>
  <si>
    <t>Intervall auf 6 Monate</t>
  </si>
  <si>
    <t>Das Prüfmittel war nicht innerhalb des Kalibrierintervalls.</t>
  </si>
  <si>
    <t>Kalibrierhistorie</t>
  </si>
  <si>
    <t>Prüfmerkmal ohne Prüfumfang im Kontrollplan</t>
  </si>
  <si>
    <t>Kontrollplan Rev. D</t>
  </si>
  <si>
    <t>Das Merkmal war ohne Prüfumfang im Kontrollplan geführt.</t>
  </si>
  <si>
    <t>Kontrollplan Rev. C</t>
  </si>
  <si>
    <t>Das maßbestimmende Merkmal war ohne definierten Prüfumfang und mit einem überfälligen Prüfmittel abgesichert.</t>
  </si>
  <si>
    <t>•   Fragen Sie so lange „Warum?“, bis eine Ursache erreicht ist, die im eigenen Prozess abgestellt werden kann – üblicherweise nach drei bis fünf Schritten.</t>
  </si>
  <si>
    <t>•   Jede Ursache braucht einen Nachweis. Ohne Verifizierung (Versuch, Messung, Daten) bleibt sie eine Vermutung.</t>
  </si>
  <si>
    <t>•   Die Risikozahl (Wirkung × Auftrittswahrscheinlichkeit) priorisiert die Ursachen: ab 15 „Hoch“, ab 8 „Mittel“.</t>
  </si>
  <si>
    <t>•   Die Grundursachen werden automatisch in die Disziplin D4 des Blattes „8D-Report“ übernommen.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</si>
</sst>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&quot; ppm&quot;"/>
    <numFmt numFmtId="166" formatCode="dd\.mm\.yyyy"/>
    <numFmt numFmtId="167" formatCode="\+0;\-0;0"/>
  </numFmts>
  <fonts count="13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sz val="10"/>
      <color rgb="FFE8E0D5"/>
      <name val="Calibri"/>
      <charset val="1"/>
    </font>
    <font>
      <b/>
      <sz val="10"/>
      <color rgb="FF8C1D2F"/>
      <name val="Calibri"/>
      <charset val="1"/>
    </font>
    <font>
      <i/>
      <sz val="9"/>
      <color rgb="FF6E675E"/>
      <name val="Calibri"/>
      <charset val="1"/>
    </font>
    <font>
      <b/>
      <sz val="10"/>
      <color rgb="FF45434E"/>
      <name val="Calibri"/>
      <charset val="1"/>
    </font>
    <font>
      <sz val="10"/>
      <color rgb="FF2B2A33"/>
      <name val="Calibri"/>
      <charset val="1"/>
    </font>
    <font>
      <b/>
      <sz val="11"/>
      <color rgb="FF6B1523"/>
      <name val="Calibri"/>
      <charset val="1"/>
    </font>
    <font>
      <i/>
      <sz val="10"/>
      <color rgb="FF6B1523"/>
      <name val="Calibri"/>
      <charset val="1"/>
    </font>
    <font>
      <b/>
      <sz val="11"/>
      <color rgb="FFFFFFFF"/>
      <name val="Calibri"/>
      <charset val="1"/>
    </font>
    <font>
      <b/>
      <sz val="9"/>
      <color rgb="FF45434E"/>
      <name val="Calibri"/>
      <charset val="1"/>
    </font>
    <font>
      <b/>
      <sz val="10"/>
      <color rgb="FF2B2A33"/>
      <name val="Calibri"/>
      <charset val="1"/>
    </font>
    <font>
      <b/>
      <sz val="9"/>
      <color rgb="FFFFFFFF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2B2A33"/>
        <bgColor rgb="FF4A4038"/>
      </patternFill>
    </fill>
    <fill>
      <patternFill patternType="solid">
        <fgColor rgb="FF8C1D2F"/>
        <bgColor rgb="FF6B1523"/>
      </patternFill>
    </fill>
    <fill>
      <patternFill patternType="solid">
        <fgColor rgb="FFE7DDCD"/>
        <bgColor rgb="FFE8E0D5"/>
      </patternFill>
    </fill>
    <fill>
      <patternFill patternType="solid">
        <fgColor rgb="FFF5EFE6"/>
        <bgColor rgb="FFF2F1EF"/>
      </patternFill>
    </fill>
    <fill>
      <patternFill patternType="solid">
        <fgColor rgb="FFFDF6E9"/>
        <bgColor rgb="FFF5EFE6"/>
      </patternFill>
    </fill>
    <fill>
      <patternFill patternType="solid">
        <fgColor rgb="FFFFFFFF"/>
        <bgColor rgb="FFFDF6E9"/>
      </patternFill>
    </fill>
    <fill>
      <patternFill patternType="solid">
        <fgColor rgb="FFF2F1EF"/>
        <bgColor rgb="FFF5EFE6"/>
      </patternFill>
    </fill>
  </fills>
  <borders count="2">
    <border>
      <left/>
      <right/>
      <top/>
      <bottom/>
      <diagonal/>
    </border>
    <border>
      <left style="thin">
        <color rgb="FFCFC7BB"/>
      </left>
      <right style="thin">
        <color rgb="FFCFC7BB"/>
      </right>
      <top style="thin">
        <color rgb="FFCFC7BB"/>
      </top>
      <bottom style="thin">
        <color rgb="FFCFC7BB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6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top" wrapText="1" indent="1"/>
    </xf>
    <xf numFmtId="0" fontId="11" fillId="6" borderId="1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left" vertical="center" indent="1"/>
    </xf>
    <xf numFmtId="166" fontId="6" fillId="6" borderId="1" xfId="0" applyNumberFormat="1" applyFont="1" applyFill="1" applyBorder="1" applyAlignment="1">
      <alignment horizontal="left" vertical="center" indent="1"/>
    </xf>
    <xf numFmtId="164" fontId="7" fillId="7" borderId="1" xfId="0" applyNumberFormat="1" applyFont="1" applyFill="1" applyBorder="1" applyAlignment="1">
      <alignment horizontal="center" vertical="center" wrapText="1"/>
    </xf>
    <xf numFmtId="3" fontId="6" fillId="6" borderId="1" xfId="0" applyNumberFormat="1" applyFont="1" applyFill="1" applyBorder="1" applyAlignment="1">
      <alignment horizontal="left" vertical="center" indent="1"/>
    </xf>
    <xf numFmtId="0" fontId="5" fillId="5" borderId="1" xfId="0" applyFont="1" applyFill="1" applyBorder="1" applyAlignment="1">
      <alignment horizontal="left" vertical="center" indent="1"/>
    </xf>
    <xf numFmtId="0" fontId="6" fillId="6" borderId="1" xfId="0" applyFont="1" applyFill="1" applyBorder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5" fillId="5" borderId="1" xfId="0" applyFont="1" applyFill="1" applyBorder="1" applyAlignment="1">
      <alignment horizontal="left" vertical="center" indent="1"/>
    </xf>
    <xf numFmtId="0" fontId="6" fillId="6" borderId="1" xfId="0" applyFont="1" applyFill="1" applyBorder="1" applyAlignment="1">
      <alignment horizontal="left" vertical="center" indent="1"/>
    </xf>
    <xf numFmtId="164" fontId="7" fillId="7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8" fillId="7" borderId="1" xfId="0" applyFont="1" applyFill="1" applyBorder="1" applyAlignment="1">
      <alignment horizontal="center" vertical="center" wrapText="1"/>
    </xf>
    <xf numFmtId="3" fontId="8" fillId="7" borderId="1" xfId="0" applyNumberFormat="1" applyFont="1" applyFill="1" applyBorder="1" applyAlignment="1">
      <alignment horizontal="center" vertical="center" wrapText="1"/>
    </xf>
    <xf numFmtId="3" fontId="7" fillId="7" borderId="1" xfId="0" applyNumberFormat="1" applyFont="1" applyFill="1" applyBorder="1" applyAlignment="1">
      <alignment horizontal="center" vertical="center" wrapText="1"/>
    </xf>
    <xf numFmtId="164" fontId="8" fillId="7" borderId="1" xfId="0" applyNumberFormat="1" applyFont="1" applyFill="1" applyBorder="1" applyAlignment="1">
      <alignment horizontal="center" vertical="center" wrapText="1"/>
    </xf>
    <xf numFmtId="165" fontId="8" fillId="7" borderId="1" xfId="0" applyNumberFormat="1" applyFont="1" applyFill="1" applyBorder="1" applyAlignment="1">
      <alignment horizontal="center" vertical="center" wrapText="1"/>
    </xf>
    <xf numFmtId="166" fontId="8" fillId="7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 indent="1"/>
    </xf>
    <xf numFmtId="0" fontId="10" fillId="5" borderId="1" xfId="0" applyFont="1" applyFill="1" applyBorder="1" applyAlignment="1">
      <alignment horizontal="center" vertical="center" wrapText="1"/>
    </xf>
    <xf numFmtId="166" fontId="6" fillId="6" borderId="1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top" wrapText="1" indent="1"/>
    </xf>
    <xf numFmtId="0" fontId="5" fillId="8" borderId="1" xfId="0" applyFont="1" applyFill="1" applyBorder="1" applyAlignment="1">
      <alignment horizontal="left" vertical="center" indent="1"/>
    </xf>
    <xf numFmtId="0" fontId="12" fillId="2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left" vertical="center" indent="1"/>
    </xf>
    <xf numFmtId="0" fontId="6" fillId="6" borderId="1" xfId="0" applyFont="1" applyFill="1" applyBorder="1" applyAlignment="1">
      <alignment horizontal="left" vertical="center" wrapText="1"/>
    </xf>
    <xf numFmtId="3" fontId="6" fillId="6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 wrapText="1"/>
    </xf>
    <xf numFmtId="2" fontId="7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3" fontId="8" fillId="8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 indent="1"/>
    </xf>
    <xf numFmtId="167" fontId="8" fillId="7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indent="1"/>
    </xf>
    <xf numFmtId="0" fontId="6" fillId="7" borderId="0" xfId="0" applyFont="1" applyFill="1" applyAlignment="1">
      <alignment horizontal="left" vertical="center"/>
    </xf>
    <xf numFmtId="0" fontId="8" fillId="7" borderId="1" xfId="0" applyFont="1" applyFill="1" applyBorder="1" applyAlignment="1">
      <alignment horizontal="left" vertical="center" indent="1"/>
    </xf>
    <xf numFmtId="0" fontId="10" fillId="5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vertical="top" wrapText="1" indent="1"/>
    </xf>
    <xf numFmtId="0" fontId="6" fillId="6" borderId="1" xfId="0" applyFont="1" applyFill="1" applyBorder="1" applyAlignment="1">
      <alignment horizontal="center" vertical="center" wrapText="1"/>
    </xf>
    <xf numFmtId="166" fontId="6" fillId="6" borderId="1" xfId="0" applyNumberFormat="1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left" vertical="center" indent="1"/>
    </xf>
    <xf numFmtId="0" fontId="11" fillId="4" borderId="1" xfId="0" applyFont="1" applyFill="1" applyBorder="1" applyAlignment="1">
      <alignment horizontal="left" vertical="center" indent="1"/>
    </xf>
    <xf numFmtId="0" fontId="3" fillId="4" borderId="1" xfId="0" applyFont="1" applyFill="1" applyBorder="1" applyAlignment="1">
      <alignment horizontal="right" vertical="center" indent="1"/>
    </xf>
    <xf numFmtId="0" fontId="11" fillId="6" borderId="1" xfId="0" applyFont="1" applyFill="1" applyBorder="1" applyAlignment="1">
      <alignment horizontal="left" vertical="center" wrapText="1"/>
    </xf>
    <xf numFmtId="0" fontId="6" fillId="7" borderId="0" xfId="0" applyFont="1" applyFill="1" applyAlignment="1">
      <alignment horizontal="left" vertical="center"/>
    </xf>
  </cellXfs>
  <cellStyles count="1">
    <cellStyle name="Standard" xfId="0" builtinId="0"/>
  </cellStyles>
  <dxfs count="66">
    <dxf>
      <font>
        <b/>
        <color rgb="FF8A5A00"/>
        <name val="Calibri"/>
        <charset val="1"/>
      </font>
      <fill>
        <patternFill>
          <bgColor rgb="FFF7DCA9"/>
        </patternFill>
      </fill>
    </dxf>
    <dxf>
      <font>
        <b/>
        <color rgb="FF8C1D2F"/>
        <name val="Calibri"/>
        <charset val="1"/>
      </font>
      <fill>
        <patternFill>
          <bgColor rgb="FFF4CCD2"/>
        </patternFill>
      </fill>
    </dxf>
    <dxf>
      <font>
        <i/>
        <color rgb="FF8C8880"/>
        <name val="Calibri"/>
        <charset val="1"/>
      </font>
      <fill>
        <patternFill>
          <bgColor rgb="FFF2F1EF"/>
        </patternFill>
      </fill>
    </dxf>
    <dxf>
      <font>
        <b/>
        <color rgb="FF8A5A00"/>
        <name val="Calibri"/>
        <charset val="1"/>
      </font>
      <fill>
        <patternFill>
          <bgColor rgb="FFF7DCA9"/>
        </patternFill>
      </fill>
    </dxf>
    <dxf>
      <font>
        <b/>
        <color rgb="FF8C1D2F"/>
        <name val="Calibri"/>
        <charset val="1"/>
      </font>
      <fill>
        <patternFill>
          <bgColor rgb="FFF4CCD2"/>
        </patternFill>
      </fill>
    </dxf>
    <dxf>
      <font>
        <b/>
        <color rgb="FF8C1D2F"/>
        <name val="Calibri"/>
        <charset val="1"/>
      </font>
      <fill>
        <patternFill>
          <bgColor rgb="FFF4CCD2"/>
        </patternFill>
      </fill>
    </dxf>
    <dxf>
      <font>
        <b/>
        <color rgb="FF8C1D2F"/>
        <name val="Calibri"/>
        <charset val="1"/>
      </font>
      <fill>
        <patternFill>
          <bgColor rgb="FFF4CCD2"/>
        </patternFill>
      </fill>
    </dxf>
    <dxf>
      <font>
        <b/>
        <color rgb="FF4A4038"/>
        <name val="Calibri"/>
        <charset val="1"/>
      </font>
      <fill>
        <patternFill>
          <bgColor rgb="FFDED4C4"/>
        </patternFill>
      </fill>
    </dxf>
    <dxf>
      <font>
        <i/>
        <color rgb="FF8C8880"/>
        <name val="Calibri"/>
        <charset val="1"/>
      </font>
      <fill>
        <patternFill>
          <bgColor rgb="FFFFFFFF"/>
        </patternFill>
      </fill>
    </dxf>
    <dxf>
      <font>
        <i/>
        <color rgb="FF8C8880"/>
        <name val="Calibri"/>
        <charset val="1"/>
      </font>
      <fill>
        <patternFill>
          <bgColor rgb="FFFFFFFF"/>
        </patternFill>
      </fill>
    </dxf>
    <dxf>
      <font>
        <b/>
        <color rgb="FF45434E"/>
        <name val="Calibri"/>
        <charset val="1"/>
      </font>
      <fill>
        <patternFill>
          <bgColor rgb="FFF2F1EF"/>
        </patternFill>
      </fill>
    </dxf>
    <dxf>
      <font>
        <b/>
        <color rgb="FF8A5A00"/>
        <name val="Calibri"/>
        <charset val="1"/>
      </font>
      <fill>
        <patternFill>
          <bgColor rgb="FFF7DCA9"/>
        </patternFill>
      </fill>
    </dxf>
    <dxf>
      <font>
        <b/>
        <color rgb="FF4A4038"/>
        <name val="Calibri"/>
        <charset val="1"/>
      </font>
      <fill>
        <patternFill>
          <bgColor rgb="FFDED4C4"/>
        </patternFill>
      </fill>
    </dxf>
    <dxf>
      <font>
        <b/>
        <sz val="10"/>
        <color rgb="FF8C1D2F"/>
        <name val="Calibri"/>
        <charset val="1"/>
      </font>
      <fill>
        <patternFill>
          <bgColor rgb="FFF4CCD2"/>
        </patternFill>
      </fill>
    </dxf>
    <dxf>
      <font>
        <b/>
        <color rgb="FF8A5A00"/>
        <name val="Calibri"/>
        <charset val="1"/>
      </font>
      <fill>
        <patternFill>
          <bgColor rgb="FFF7DCA9"/>
        </patternFill>
      </fill>
    </dxf>
    <dxf>
      <fill>
        <patternFill>
          <bgColor rgb="FFFBE9EB"/>
        </patternFill>
      </fill>
    </dxf>
    <dxf>
      <font>
        <b/>
        <color rgb="FF8C1D2F"/>
        <name val="Calibri"/>
        <charset val="1"/>
      </font>
      <fill>
        <patternFill>
          <bgColor rgb="FFF4CCD2"/>
        </patternFill>
      </fill>
    </dxf>
    <dxf>
      <font>
        <b/>
        <color rgb="FF8A5A00"/>
        <name val="Calibri"/>
        <charset val="1"/>
      </font>
      <fill>
        <patternFill>
          <bgColor rgb="FFF7DCA9"/>
        </patternFill>
      </fill>
    </dxf>
    <dxf>
      <font>
        <b/>
        <color rgb="FF4A4038"/>
        <name val="Calibri"/>
        <charset val="1"/>
      </font>
      <fill>
        <patternFill>
          <bgColor rgb="FFDED4C4"/>
        </patternFill>
      </fill>
    </dxf>
    <dxf>
      <font>
        <b/>
        <color rgb="FF8C1D2F"/>
        <name val="Calibri"/>
        <charset val="1"/>
      </font>
      <fill>
        <patternFill>
          <bgColor rgb="FFF4CCD2"/>
        </patternFill>
      </fill>
    </dxf>
    <dxf>
      <font>
        <b/>
        <color rgb="FF8C1D2F"/>
        <name val="Calibri"/>
        <charset val="1"/>
      </font>
      <fill>
        <patternFill>
          <bgColor rgb="FFF4CCD2"/>
        </patternFill>
      </fill>
    </dxf>
    <dxf>
      <font>
        <b/>
        <color rgb="FF4A4038"/>
        <name val="Calibri"/>
        <charset val="1"/>
      </font>
      <fill>
        <patternFill>
          <bgColor rgb="FFDED4C4"/>
        </patternFill>
      </fill>
    </dxf>
    <dxf>
      <font>
        <i/>
        <color rgb="FF8C8880"/>
        <name val="Calibri"/>
        <charset val="1"/>
      </font>
      <fill>
        <patternFill>
          <bgColor rgb="FFFFFFFF"/>
        </patternFill>
      </fill>
    </dxf>
    <dxf>
      <font>
        <b/>
        <color rgb="FF45434E"/>
        <name val="Calibri"/>
        <charset val="1"/>
      </font>
      <fill>
        <patternFill>
          <bgColor rgb="FFF2F1EF"/>
        </patternFill>
      </fill>
    </dxf>
    <dxf>
      <font>
        <b/>
        <color rgb="FF8A5A00"/>
        <name val="Calibri"/>
        <charset val="1"/>
      </font>
      <fill>
        <patternFill>
          <bgColor rgb="FFF7DCA9"/>
        </patternFill>
      </fill>
    </dxf>
    <dxf>
      <font>
        <i/>
        <color rgb="FF8C8880"/>
        <name val="Calibri"/>
        <charset val="1"/>
      </font>
      <fill>
        <patternFill>
          <bgColor rgb="FFFFFFFF"/>
        </patternFill>
      </fill>
    </dxf>
    <dxf>
      <font>
        <b/>
        <color rgb="FF45434E"/>
        <name val="Calibri"/>
        <charset val="1"/>
      </font>
      <fill>
        <patternFill>
          <bgColor rgb="FFF2F1EF"/>
        </patternFill>
      </fill>
    </dxf>
    <dxf>
      <font>
        <b/>
        <color rgb="FF8A5A00"/>
        <name val="Calibri"/>
        <charset val="1"/>
      </font>
      <fill>
        <patternFill>
          <bgColor rgb="FFF7DCA9"/>
        </patternFill>
      </fill>
    </dxf>
    <dxf>
      <font>
        <b/>
        <color rgb="FF4A4038"/>
        <name val="Calibri"/>
        <charset val="1"/>
      </font>
      <fill>
        <patternFill>
          <bgColor rgb="FFDED4C4"/>
        </patternFill>
      </fill>
    </dxf>
    <dxf>
      <font>
        <b/>
        <color rgb="FF8A5A00"/>
        <name val="Calibri"/>
        <charset val="1"/>
      </font>
      <fill>
        <patternFill>
          <bgColor rgb="FFF7DCA9"/>
        </patternFill>
      </fill>
    </dxf>
    <dxf>
      <font>
        <b/>
        <color rgb="FF4A4038"/>
        <name val="Calibri"/>
        <charset val="1"/>
      </font>
      <fill>
        <patternFill>
          <bgColor rgb="FFDED4C4"/>
        </patternFill>
      </fill>
    </dxf>
    <dxf>
      <font>
        <i/>
        <color rgb="FF8C8880"/>
        <name val="Calibri"/>
        <charset val="1"/>
      </font>
      <fill>
        <patternFill>
          <bgColor rgb="FFFFFFFF"/>
        </patternFill>
      </fill>
    </dxf>
    <dxf>
      <font>
        <b/>
        <color rgb="FF45434E"/>
        <name val="Calibri"/>
        <charset val="1"/>
      </font>
      <fill>
        <patternFill>
          <bgColor rgb="FFF2F1EF"/>
        </patternFill>
      </fill>
    </dxf>
    <dxf>
      <font>
        <b/>
        <color rgb="FF4A4038"/>
        <name val="Calibri"/>
        <charset val="1"/>
      </font>
      <fill>
        <patternFill>
          <bgColor rgb="FFDED4C4"/>
        </patternFill>
      </fill>
    </dxf>
    <dxf>
      <font>
        <b/>
        <color rgb="FF8A5A00"/>
        <name val="Calibri"/>
        <charset val="1"/>
      </font>
      <fill>
        <patternFill>
          <bgColor rgb="FFF7DCA9"/>
        </patternFill>
      </fill>
    </dxf>
    <dxf>
      <font>
        <b/>
        <color rgb="FF45434E"/>
        <name val="Calibri"/>
        <charset val="1"/>
      </font>
      <fill>
        <patternFill>
          <bgColor rgb="FFF2F1EF"/>
        </patternFill>
      </fill>
    </dxf>
    <dxf>
      <font>
        <i/>
        <color rgb="FF8C8880"/>
        <name val="Calibri"/>
        <charset val="1"/>
      </font>
      <fill>
        <patternFill>
          <bgColor rgb="FFFFFFFF"/>
        </patternFill>
      </fill>
    </dxf>
    <dxf>
      <font>
        <b/>
        <color rgb="FF8A5A00"/>
        <name val="Calibri"/>
        <charset val="1"/>
      </font>
      <fill>
        <patternFill>
          <bgColor rgb="FFF7DCA9"/>
        </patternFill>
      </fill>
    </dxf>
    <dxf>
      <font>
        <b/>
        <color rgb="FF45434E"/>
        <name val="Calibri"/>
        <charset val="1"/>
      </font>
      <fill>
        <patternFill>
          <bgColor rgb="FFF2F1EF"/>
        </patternFill>
      </fill>
    </dxf>
    <dxf>
      <font>
        <i/>
        <color rgb="FF8C8880"/>
        <name val="Calibri"/>
        <charset val="1"/>
      </font>
      <fill>
        <patternFill>
          <bgColor rgb="FFFFFFFF"/>
        </patternFill>
      </fill>
    </dxf>
    <dxf>
      <font>
        <b/>
        <color rgb="FF4A4038"/>
        <name val="Calibri"/>
        <charset val="1"/>
      </font>
      <fill>
        <patternFill>
          <bgColor rgb="FFDED4C4"/>
        </patternFill>
      </fill>
    </dxf>
    <dxf>
      <font>
        <i/>
        <color rgb="FF8C8880"/>
        <name val="Calibri"/>
        <charset val="1"/>
      </font>
      <fill>
        <patternFill>
          <bgColor rgb="FFFFFFFF"/>
        </patternFill>
      </fill>
    </dxf>
    <dxf>
      <font>
        <b/>
        <color rgb="FF45434E"/>
        <name val="Calibri"/>
        <charset val="1"/>
      </font>
      <fill>
        <patternFill>
          <bgColor rgb="FFF2F1EF"/>
        </patternFill>
      </fill>
    </dxf>
    <dxf>
      <font>
        <b/>
        <color rgb="FF8A5A00"/>
        <name val="Calibri"/>
        <charset val="1"/>
      </font>
      <fill>
        <patternFill>
          <bgColor rgb="FFF7DCA9"/>
        </patternFill>
      </fill>
    </dxf>
    <dxf>
      <font>
        <b/>
        <color rgb="FF4A4038"/>
        <name val="Calibri"/>
        <charset val="1"/>
      </font>
      <fill>
        <patternFill>
          <bgColor rgb="FFDED4C4"/>
        </patternFill>
      </fill>
    </dxf>
    <dxf>
      <font>
        <i/>
        <color rgb="FF8C8880"/>
        <name val="Calibri"/>
        <charset val="1"/>
      </font>
      <fill>
        <patternFill>
          <bgColor rgb="FFFFFFFF"/>
        </patternFill>
      </fill>
    </dxf>
    <dxf>
      <font>
        <b/>
        <color rgb="FF45434E"/>
        <name val="Calibri"/>
        <charset val="1"/>
      </font>
      <fill>
        <patternFill>
          <bgColor rgb="FFF2F1EF"/>
        </patternFill>
      </fill>
    </dxf>
    <dxf>
      <font>
        <b/>
        <color rgb="FF8A5A00"/>
        <name val="Calibri"/>
        <charset val="1"/>
      </font>
      <fill>
        <patternFill>
          <bgColor rgb="FFF7DCA9"/>
        </patternFill>
      </fill>
    </dxf>
    <dxf>
      <font>
        <b/>
        <color rgb="FF4A4038"/>
        <name val="Calibri"/>
        <charset val="1"/>
      </font>
      <fill>
        <patternFill>
          <bgColor rgb="FFDED4C4"/>
        </patternFill>
      </fill>
    </dxf>
    <dxf>
      <font>
        <b/>
        <color rgb="FF45434E"/>
        <name val="Calibri"/>
        <charset val="1"/>
      </font>
      <fill>
        <patternFill>
          <bgColor rgb="FFF2F1EF"/>
        </patternFill>
      </fill>
    </dxf>
    <dxf>
      <font>
        <i/>
        <color rgb="FF8C8880"/>
        <name val="Calibri"/>
        <charset val="1"/>
      </font>
      <fill>
        <patternFill>
          <bgColor rgb="FFFFFFFF"/>
        </patternFill>
      </fill>
    </dxf>
    <dxf>
      <font>
        <b/>
        <color rgb="FF8A5A00"/>
        <name val="Calibri"/>
        <charset val="1"/>
      </font>
      <fill>
        <patternFill>
          <bgColor rgb="FFF7DCA9"/>
        </patternFill>
      </fill>
    </dxf>
    <dxf>
      <font>
        <b/>
        <color rgb="FF4A4038"/>
        <name val="Calibri"/>
        <charset val="1"/>
      </font>
      <fill>
        <patternFill>
          <bgColor rgb="FFDED4C4"/>
        </patternFill>
      </fill>
    </dxf>
    <dxf>
      <font>
        <i/>
        <color rgb="FF8C8880"/>
        <name val="Calibri"/>
        <charset val="1"/>
      </font>
      <fill>
        <patternFill>
          <bgColor rgb="FFFFFFFF"/>
        </patternFill>
      </fill>
    </dxf>
    <dxf>
      <font>
        <b/>
        <color rgb="FF45434E"/>
        <name val="Calibri"/>
        <charset val="1"/>
      </font>
      <fill>
        <patternFill>
          <bgColor rgb="FFF2F1EF"/>
        </patternFill>
      </fill>
    </dxf>
    <dxf>
      <font>
        <b/>
        <color rgb="FF8A5A00"/>
        <name val="Calibri"/>
        <charset val="1"/>
      </font>
      <fill>
        <patternFill>
          <bgColor rgb="FFF7DCA9"/>
        </patternFill>
      </fill>
    </dxf>
    <dxf>
      <font>
        <b/>
        <color rgb="FF4A4038"/>
        <name val="Calibri"/>
        <charset val="1"/>
      </font>
      <fill>
        <patternFill>
          <bgColor rgb="FFDED4C4"/>
        </patternFill>
      </fill>
    </dxf>
    <dxf>
      <font>
        <b/>
        <color rgb="FF8C1D2F"/>
        <name val="Calibri"/>
        <charset val="1"/>
      </font>
      <fill>
        <patternFill>
          <bgColor rgb="FFF4CCD2"/>
        </patternFill>
      </fill>
    </dxf>
    <dxf>
      <font>
        <b/>
        <color rgb="FF8C1D2F"/>
        <name val="Calibri"/>
        <charset val="1"/>
      </font>
      <fill>
        <patternFill>
          <bgColor rgb="FFF4CCD2"/>
        </patternFill>
      </fill>
    </dxf>
    <dxf>
      <font>
        <b/>
        <color rgb="FF8C1D2F"/>
        <name val="Calibri"/>
        <charset val="1"/>
      </font>
      <fill>
        <patternFill>
          <bgColor rgb="FFF4CCD2"/>
        </patternFill>
      </fill>
    </dxf>
    <dxf>
      <font>
        <b/>
        <color rgb="FF8C1D2F"/>
        <name val="Calibri"/>
        <charset val="1"/>
      </font>
      <fill>
        <patternFill>
          <bgColor rgb="FFF4CCD2"/>
        </patternFill>
      </fill>
    </dxf>
    <dxf>
      <font>
        <b/>
        <color rgb="FF8C1D2F"/>
        <name val="Calibri"/>
        <charset val="1"/>
      </font>
      <fill>
        <patternFill>
          <bgColor rgb="FFF4CCD2"/>
        </patternFill>
      </fill>
    </dxf>
    <dxf>
      <font>
        <b/>
        <color rgb="FF8C1D2F"/>
        <name val="Calibri"/>
        <charset val="1"/>
      </font>
      <fill>
        <patternFill>
          <bgColor rgb="FFF4CCD2"/>
        </patternFill>
      </fill>
    </dxf>
    <dxf>
      <font>
        <b/>
        <color rgb="FF8C1D2F"/>
        <name val="Calibri"/>
        <charset val="1"/>
      </font>
      <fill>
        <patternFill>
          <bgColor rgb="FFF4CCD2"/>
        </patternFill>
      </fill>
    </dxf>
    <dxf>
      <font>
        <b/>
        <color rgb="FF8C1D2F"/>
        <name val="Calibri"/>
        <charset val="1"/>
      </font>
      <fill>
        <patternFill>
          <bgColor rgb="FFF4CCD2"/>
        </patternFill>
      </fill>
    </dxf>
    <dxf>
      <font>
        <b/>
        <color rgb="FF8C1D2F"/>
        <name val="Calibri"/>
        <charset val="1"/>
      </font>
      <fill>
        <patternFill>
          <bgColor rgb="FFF4CCD2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6B1523"/>
      <rgbColor rgb="FF008000"/>
      <rgbColor rgb="FF000080"/>
      <rgbColor rgb="FF8A5A00"/>
      <rgbColor rgb="FF800080"/>
      <rgbColor rgb="FF008080"/>
      <rgbColor rgb="FFCFC7BB"/>
      <rgbColor rgb="FF8C8880"/>
      <rgbColor rgb="FF9999FF"/>
      <rgbColor rgb="FF993366"/>
      <rgbColor rgb="FFFDF6E9"/>
      <rgbColor rgb="FFF2F1EF"/>
      <rgbColor rgb="FF660066"/>
      <rgbColor rgb="FFFF8080"/>
      <rgbColor rgb="FF0066CC"/>
      <rgbColor rgb="FFDED4C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EFE6"/>
      <rgbColor rgb="FFE8E0D5"/>
      <rgbColor rgb="FFFBE9EB"/>
      <rgbColor rgb="FFE7DDCD"/>
      <rgbColor rgb="FFF4CCD2"/>
      <rgbColor rgb="FFCC99FF"/>
      <rgbColor rgb="FFF7DCA9"/>
      <rgbColor rgb="FF3366FF"/>
      <rgbColor rgb="FF33CCCC"/>
      <rgbColor rgb="FF99CC00"/>
      <rgbColor rgb="FFFFCC00"/>
      <rgbColor rgb="FFFF9900"/>
      <rgbColor rgb="FFFF6600"/>
      <rgbColor rgb="FF6E675E"/>
      <rgbColor rgb="FF969696"/>
      <rgbColor rgb="FF003366"/>
      <rgbColor rgb="FF339966"/>
      <rgbColor rgb="FF003300"/>
      <rgbColor rgb="FF4A4038"/>
      <rgbColor rgb="FF8C1D2F"/>
      <rgbColor rgb="FF993366"/>
      <rgbColor rgb="FF45434E"/>
      <rgbColor rgb="FF2B2A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8C1D2F"/>
    <pageSetUpPr fitToPage="1"/>
  </sheetPr>
  <dimension ref="B1:K97"/>
  <sheetViews>
    <sheetView showGridLines="0" tabSelected="1" zoomScaleNormal="100" workbookViewId="0">
      <pane ySplit="5" topLeftCell="A6" activePane="bottomLeft" state="frozen"/>
      <selection pane="bottomLeft" activeCell="O38" sqref="O38"/>
    </sheetView>
  </sheetViews>
  <sheetFormatPr baseColWidth="10" defaultColWidth="8.7109375" defaultRowHeight="15" x14ac:dyDescent="0.25"/>
  <cols>
    <col min="1" max="1" width="0.5703125" customWidth="1"/>
    <col min="2" max="2" width="25" customWidth="1"/>
    <col min="3" max="3" width="12.5703125" bestFit="1" customWidth="1"/>
    <col min="4" max="4" width="7" bestFit="1" customWidth="1"/>
    <col min="5" max="5" width="13" customWidth="1"/>
    <col min="6" max="6" width="13.42578125" customWidth="1"/>
    <col min="7" max="7" width="11" customWidth="1"/>
    <col min="8" max="8" width="9.42578125" bestFit="1" customWidth="1"/>
    <col min="9" max="9" width="11.42578125" customWidth="1"/>
    <col min="10" max="10" width="2.28515625" customWidth="1"/>
    <col min="11" max="11" width="10" hidden="1" customWidth="1"/>
  </cols>
  <sheetData>
    <row r="1" spans="2:11" ht="6" customHeight="1" x14ac:dyDescent="0.25"/>
    <row r="2" spans="2:11" ht="36" customHeight="1" x14ac:dyDescent="0.25">
      <c r="B2" s="14" t="s">
        <v>0</v>
      </c>
      <c r="C2" s="14"/>
      <c r="D2" s="14"/>
      <c r="E2" s="14"/>
      <c r="F2" s="14"/>
      <c r="G2" s="14"/>
      <c r="H2" s="14"/>
      <c r="I2" s="14"/>
    </row>
    <row r="3" spans="2:11" ht="18" customHeight="1" x14ac:dyDescent="0.25">
      <c r="B3" s="13" t="s">
        <v>1</v>
      </c>
      <c r="C3" s="13"/>
      <c r="D3" s="13"/>
      <c r="E3" s="13"/>
      <c r="F3" s="13"/>
      <c r="G3" s="13"/>
      <c r="H3" s="13"/>
      <c r="I3" s="13"/>
    </row>
    <row r="4" spans="2:11" ht="7.5" customHeight="1" x14ac:dyDescent="0.25"/>
    <row r="5" spans="2:11" ht="19.5" customHeight="1" x14ac:dyDescent="0.25">
      <c r="B5" s="12" t="s">
        <v>2</v>
      </c>
      <c r="C5" s="12"/>
      <c r="D5" s="12"/>
      <c r="E5" s="12"/>
      <c r="F5" s="12" t="s">
        <v>3</v>
      </c>
      <c r="G5" s="12"/>
      <c r="H5" s="12"/>
      <c r="I5" s="12"/>
      <c r="K5" s="15" t="s">
        <v>4</v>
      </c>
    </row>
    <row r="6" spans="2:11" ht="18" customHeight="1" x14ac:dyDescent="0.25">
      <c r="B6" s="16" t="s">
        <v>5</v>
      </c>
      <c r="C6" s="11" t="s">
        <v>6</v>
      </c>
      <c r="D6" s="11"/>
      <c r="E6" s="11"/>
      <c r="F6" s="10" t="s">
        <v>7</v>
      </c>
      <c r="G6" s="10"/>
      <c r="H6" s="10"/>
      <c r="I6" s="18">
        <f>COUNTIF($K$6:$K$14,"Erledigt")/9</f>
        <v>0.66666666666666663</v>
      </c>
      <c r="K6" s="19" t="str">
        <f>H22</f>
        <v>Erledigt</v>
      </c>
    </row>
    <row r="7" spans="2:11" ht="18" customHeight="1" x14ac:dyDescent="0.25">
      <c r="B7" s="16" t="s">
        <v>8</v>
      </c>
      <c r="C7" s="11" t="s">
        <v>9</v>
      </c>
      <c r="D7" s="11"/>
      <c r="E7" s="11"/>
      <c r="F7" s="10" t="s">
        <v>10</v>
      </c>
      <c r="G7" s="10"/>
      <c r="H7" s="10"/>
      <c r="I7" s="20" t="str">
        <f>COUNTIF($K$6:$K$14,"Erledigt")&amp;" von 9"</f>
        <v>6 von 9</v>
      </c>
      <c r="K7" s="19" t="str">
        <f>H28</f>
        <v>Erledigt</v>
      </c>
    </row>
    <row r="8" spans="2:11" ht="18" customHeight="1" x14ac:dyDescent="0.25">
      <c r="B8" s="16" t="s">
        <v>11</v>
      </c>
      <c r="C8" s="11" t="s">
        <v>12</v>
      </c>
      <c r="D8" s="11"/>
      <c r="E8" s="11"/>
      <c r="F8" s="10" t="s">
        <v>13</v>
      </c>
      <c r="G8" s="10"/>
      <c r="H8" s="10"/>
      <c r="I8" s="21">
        <f>COUNTA(Maßnahmenplan!$D$8:$D$42)</f>
        <v>16</v>
      </c>
      <c r="K8" s="19" t="str">
        <f>H38</f>
        <v>Erledigt</v>
      </c>
    </row>
    <row r="9" spans="2:11" ht="18" customHeight="1" x14ac:dyDescent="0.25">
      <c r="B9" s="16" t="s">
        <v>14</v>
      </c>
      <c r="C9" s="11" t="s">
        <v>15</v>
      </c>
      <c r="D9" s="11"/>
      <c r="E9" s="11"/>
      <c r="F9" s="10" t="s">
        <v>16</v>
      </c>
      <c r="G9" s="10"/>
      <c r="H9" s="10"/>
      <c r="I9" s="21">
        <f>COUNTIF(Maßnahmenplan!$J$8:$J$42,"Erledigt")</f>
        <v>10</v>
      </c>
      <c r="K9" s="19" t="str">
        <f>H49</f>
        <v>Erledigt</v>
      </c>
    </row>
    <row r="10" spans="2:11" ht="18" customHeight="1" x14ac:dyDescent="0.25">
      <c r="B10" s="16" t="s">
        <v>17</v>
      </c>
      <c r="C10" s="11" t="s">
        <v>18</v>
      </c>
      <c r="D10" s="11"/>
      <c r="E10" s="11"/>
      <c r="F10" s="10" t="s">
        <v>19</v>
      </c>
      <c r="G10" s="10"/>
      <c r="H10" s="10"/>
      <c r="I10" s="21">
        <f>COUNTIF(Maßnahmenplan!$J$8:$J$42,"In Arbeit")</f>
        <v>2</v>
      </c>
      <c r="K10" s="19" t="str">
        <f>H55</f>
        <v>Erledigt</v>
      </c>
    </row>
    <row r="11" spans="2:11" ht="18" customHeight="1" x14ac:dyDescent="0.25">
      <c r="B11" s="16" t="s">
        <v>20</v>
      </c>
      <c r="C11" s="11" t="s">
        <v>21</v>
      </c>
      <c r="D11" s="11"/>
      <c r="E11" s="11"/>
      <c r="F11" s="10" t="s">
        <v>22</v>
      </c>
      <c r="G11" s="10"/>
      <c r="H11" s="10"/>
      <c r="I11" s="21">
        <f>COUNTIF(Maßnahmenplan!$J$8:$J$42,"Offen")</f>
        <v>4</v>
      </c>
      <c r="K11" s="19" t="str">
        <f>H62</f>
        <v>Erledigt</v>
      </c>
    </row>
    <row r="12" spans="2:11" ht="18" customHeight="1" x14ac:dyDescent="0.25">
      <c r="B12" s="16" t="s">
        <v>23</v>
      </c>
      <c r="C12" s="9">
        <v>2400</v>
      </c>
      <c r="D12" s="9"/>
      <c r="E12" s="9"/>
      <c r="F12" s="10" t="s">
        <v>24</v>
      </c>
      <c r="G12" s="10"/>
      <c r="H12" s="10"/>
      <c r="I12" s="22">
        <f ca="1">SUM(Maßnahmenplan!$O$8:$O$42)</f>
        <v>1</v>
      </c>
      <c r="K12" s="19" t="str">
        <f>H71</f>
        <v>In Arbeit</v>
      </c>
    </row>
    <row r="13" spans="2:11" ht="18" customHeight="1" x14ac:dyDescent="0.25">
      <c r="B13" s="16" t="s">
        <v>25</v>
      </c>
      <c r="C13" s="9">
        <v>86</v>
      </c>
      <c r="D13" s="9"/>
      <c r="E13" s="9"/>
      <c r="F13" s="10" t="s">
        <v>26</v>
      </c>
      <c r="G13" s="10"/>
      <c r="H13" s="10"/>
      <c r="I13" s="23">
        <f>IFERROR(SUMPRODUCT((Maßnahmenplan!$J$8:$J$42="Erledigt")*ISNUMBER(Maßnahmenplan!$I$8:$I$42)*ISNUMBER(Maßnahmenplan!$H$8:$H$42)*(Maßnahmenplan!$I$8:$I$42&lt;=Maßnahmenplan!$H$8:$H$42))/COUNTIF(Maßnahmenplan!$J$8:$J$42,"Erledigt"),0)</f>
        <v>0.9</v>
      </c>
      <c r="K13" s="19" t="str">
        <f>H78</f>
        <v>Offen</v>
      </c>
    </row>
    <row r="14" spans="2:11" ht="18" customHeight="1" x14ac:dyDescent="0.25">
      <c r="B14" s="16" t="s">
        <v>27</v>
      </c>
      <c r="C14" s="8">
        <f>IFERROR(C13/C12,0)</f>
        <v>3.5833333333333335E-2</v>
      </c>
      <c r="D14" s="8"/>
      <c r="E14" s="24">
        <f>IFERROR(ROUND(C13/C12*1000000,0),0)</f>
        <v>35833</v>
      </c>
      <c r="F14" s="10" t="s">
        <v>28</v>
      </c>
      <c r="G14" s="10"/>
      <c r="H14" s="10"/>
      <c r="I14" s="20" t="str">
        <f>COUNTIF(Maßnahmenplan!$K$8:$K$42,"Bestätigt")&amp;" von "&amp;COUNTA(Maßnahmenplan!$D$8:$D$42)</f>
        <v>10 von 16</v>
      </c>
      <c r="K14" s="19" t="str">
        <f>H84</f>
        <v>Offen</v>
      </c>
    </row>
    <row r="15" spans="2:11" ht="18" customHeight="1" x14ac:dyDescent="0.25">
      <c r="B15" s="16" t="s">
        <v>29</v>
      </c>
      <c r="C15" s="7">
        <v>46090</v>
      </c>
      <c r="D15" s="7"/>
      <c r="E15" s="7"/>
      <c r="F15" s="10" t="s">
        <v>30</v>
      </c>
      <c r="G15" s="10"/>
      <c r="H15" s="10"/>
      <c r="I15" s="25">
        <f>IF(COUNT(Maßnahmenplan!$P$8:$P$42)=0,"–",MIN(Maßnahmenplan!$P$8:$P$42))</f>
        <v>46234</v>
      </c>
    </row>
    <row r="16" spans="2:11" ht="18" customHeight="1" x14ac:dyDescent="0.25">
      <c r="B16" s="16" t="s">
        <v>31</v>
      </c>
      <c r="C16" s="7">
        <v>46091</v>
      </c>
      <c r="D16" s="7"/>
      <c r="E16" s="7"/>
      <c r="F16" s="10" t="s">
        <v>32</v>
      </c>
      <c r="G16" s="10"/>
      <c r="H16" s="10"/>
      <c r="I16" s="20" t="str">
        <f>IF(COUNT(Maßnahmenplan!$P$8:$P$42)=0,"–",INDEX(Maßnahmenplan!$F$8:$F$42,MATCH(MIN(Maßnahmenplan!$P$8:$P$42),Maßnahmenplan!$P$8:$P$42,0)))</f>
        <v>M. Lindner</v>
      </c>
    </row>
    <row r="17" spans="2:9" ht="18" customHeight="1" x14ac:dyDescent="0.25">
      <c r="B17" s="16" t="s">
        <v>33</v>
      </c>
      <c r="C17" s="7">
        <v>46295</v>
      </c>
      <c r="D17" s="7"/>
      <c r="E17" s="7"/>
      <c r="F17" s="10" t="s">
        <v>34</v>
      </c>
      <c r="G17" s="10"/>
      <c r="H17" s="10"/>
      <c r="I17" s="21">
        <f ca="1">IF(ISNUMBER(C16),MAX(0,TODAY()-C16),"–")</f>
        <v>165</v>
      </c>
    </row>
    <row r="18" spans="2:9" ht="18" customHeight="1" x14ac:dyDescent="0.25">
      <c r="B18" s="16" t="s">
        <v>35</v>
      </c>
      <c r="C18" s="11" t="s">
        <v>36</v>
      </c>
      <c r="D18" s="11"/>
      <c r="E18" s="11"/>
      <c r="F18" s="10" t="s">
        <v>37</v>
      </c>
      <c r="G18" s="10"/>
      <c r="H18" s="10"/>
      <c r="I18" s="21">
        <f ca="1">IF(ISNUMBER(C17),C17-TODAY(),"–")</f>
        <v>39</v>
      </c>
    </row>
    <row r="19" spans="2:9" ht="18" customHeight="1" x14ac:dyDescent="0.25">
      <c r="B19" s="16" t="s">
        <v>38</v>
      </c>
      <c r="C19" s="11" t="s">
        <v>39</v>
      </c>
      <c r="D19" s="11"/>
      <c r="E19" s="11"/>
      <c r="F19" s="10" t="s">
        <v>40</v>
      </c>
      <c r="G19" s="10"/>
      <c r="H19" s="10"/>
      <c r="I19" s="26" t="str">
        <f ca="1">IF(COUNTIF($K$6:$K$14,"Erledigt")=9,"Abgeschlossen",IF(SUM(Maßnahmenplan!$O$8:$O$42)&gt;0,"In Verzug","In Bearbeitung"))</f>
        <v>In Verzug</v>
      </c>
    </row>
    <row r="20" spans="2:9" ht="9.75" customHeight="1" x14ac:dyDescent="0.25"/>
    <row r="21" spans="2:9" ht="21.75" customHeight="1" x14ac:dyDescent="0.25">
      <c r="B21" s="6" t="s">
        <v>41</v>
      </c>
      <c r="C21" s="6"/>
      <c r="D21" s="6"/>
      <c r="E21" s="6"/>
      <c r="F21" s="6"/>
      <c r="G21" s="6"/>
      <c r="H21" s="6"/>
      <c r="I21" s="6"/>
    </row>
    <row r="22" spans="2:9" ht="16.5" customHeight="1" x14ac:dyDescent="0.25">
      <c r="B22" s="27" t="s">
        <v>42</v>
      </c>
      <c r="C22" s="11" t="s">
        <v>43</v>
      </c>
      <c r="D22" s="11"/>
      <c r="E22" s="28" t="s">
        <v>44</v>
      </c>
      <c r="F22" s="29">
        <v>46091</v>
      </c>
      <c r="G22" s="28" t="s">
        <v>45</v>
      </c>
      <c r="H22" s="5" t="s">
        <v>46</v>
      </c>
      <c r="I22" s="5"/>
    </row>
    <row r="23" spans="2:9" ht="30" customHeight="1" x14ac:dyDescent="0.25">
      <c r="B23" s="31" t="s">
        <v>47</v>
      </c>
      <c r="C23" s="4" t="s">
        <v>48</v>
      </c>
      <c r="D23" s="4"/>
      <c r="E23" s="4"/>
      <c r="F23" s="4"/>
      <c r="G23" s="4"/>
      <c r="H23" s="4"/>
      <c r="I23" s="4"/>
    </row>
    <row r="24" spans="2:9" ht="30" customHeight="1" x14ac:dyDescent="0.25">
      <c r="B24" s="31" t="s">
        <v>49</v>
      </c>
      <c r="C24" s="4" t="s">
        <v>50</v>
      </c>
      <c r="D24" s="4"/>
      <c r="E24" s="4"/>
      <c r="F24" s="4"/>
      <c r="G24" s="4"/>
      <c r="H24" s="4"/>
      <c r="I24" s="4"/>
    </row>
    <row r="25" spans="2:9" ht="16.5" customHeight="1" x14ac:dyDescent="0.25">
      <c r="B25" s="32" t="s">
        <v>51</v>
      </c>
      <c r="C25" s="5" t="s">
        <v>52</v>
      </c>
      <c r="D25" s="5"/>
      <c r="E25" s="3" t="s">
        <v>53</v>
      </c>
      <c r="F25" s="3"/>
      <c r="G25" s="11" t="s">
        <v>54</v>
      </c>
      <c r="H25" s="11"/>
      <c r="I25" s="11"/>
    </row>
    <row r="27" spans="2:9" ht="21.75" customHeight="1" x14ac:dyDescent="0.25">
      <c r="B27" s="6" t="s">
        <v>55</v>
      </c>
      <c r="C27" s="6"/>
      <c r="D27" s="6"/>
      <c r="E27" s="6"/>
      <c r="F27" s="6"/>
      <c r="G27" s="6"/>
      <c r="H27" s="6"/>
      <c r="I27" s="6"/>
    </row>
    <row r="28" spans="2:9" ht="16.5" customHeight="1" x14ac:dyDescent="0.25">
      <c r="B28" s="27" t="s">
        <v>42</v>
      </c>
      <c r="C28" s="11" t="s">
        <v>56</v>
      </c>
      <c r="D28" s="11"/>
      <c r="E28" s="28" t="s">
        <v>44</v>
      </c>
      <c r="F28" s="29">
        <v>46092</v>
      </c>
      <c r="G28" s="28" t="s">
        <v>45</v>
      </c>
      <c r="H28" s="5" t="s">
        <v>46</v>
      </c>
      <c r="I28" s="5"/>
    </row>
    <row r="29" spans="2:9" ht="15.75" customHeight="1" x14ac:dyDescent="0.25">
      <c r="B29" s="33" t="s">
        <v>57</v>
      </c>
      <c r="C29" s="2" t="s">
        <v>58</v>
      </c>
      <c r="D29" s="2"/>
      <c r="E29" s="2" t="s">
        <v>59</v>
      </c>
      <c r="F29" s="2"/>
      <c r="G29" s="2"/>
      <c r="H29" s="2" t="s">
        <v>60</v>
      </c>
      <c r="I29" s="2"/>
    </row>
    <row r="30" spans="2:9" ht="15.75" customHeight="1" x14ac:dyDescent="0.25">
      <c r="B30" s="34" t="s">
        <v>35</v>
      </c>
      <c r="C30" s="11" t="s">
        <v>56</v>
      </c>
      <c r="D30" s="11"/>
      <c r="E30" s="11" t="s">
        <v>61</v>
      </c>
      <c r="F30" s="11"/>
      <c r="G30" s="11"/>
      <c r="H30" s="11" t="s">
        <v>62</v>
      </c>
      <c r="I30" s="11"/>
    </row>
    <row r="31" spans="2:9" ht="15.75" customHeight="1" x14ac:dyDescent="0.25">
      <c r="B31" s="34" t="s">
        <v>63</v>
      </c>
      <c r="C31" s="11" t="s">
        <v>43</v>
      </c>
      <c r="D31" s="11"/>
      <c r="E31" s="11" t="s">
        <v>64</v>
      </c>
      <c r="F31" s="11"/>
      <c r="G31" s="11"/>
      <c r="H31" s="11" t="s">
        <v>65</v>
      </c>
      <c r="I31" s="11"/>
    </row>
    <row r="32" spans="2:9" ht="15.75" customHeight="1" x14ac:dyDescent="0.25">
      <c r="B32" s="34" t="s">
        <v>66</v>
      </c>
      <c r="C32" s="11" t="s">
        <v>67</v>
      </c>
      <c r="D32" s="11"/>
      <c r="E32" s="11" t="s">
        <v>68</v>
      </c>
      <c r="F32" s="11"/>
      <c r="G32" s="11"/>
      <c r="H32" s="11" t="s">
        <v>69</v>
      </c>
      <c r="I32" s="11"/>
    </row>
    <row r="33" spans="2:9" ht="15.75" customHeight="1" x14ac:dyDescent="0.25">
      <c r="B33" s="34" t="s">
        <v>66</v>
      </c>
      <c r="C33" s="11" t="s">
        <v>70</v>
      </c>
      <c r="D33" s="11"/>
      <c r="E33" s="11" t="s">
        <v>71</v>
      </c>
      <c r="F33" s="11"/>
      <c r="G33" s="11"/>
      <c r="H33" s="11" t="s">
        <v>72</v>
      </c>
      <c r="I33" s="11"/>
    </row>
    <row r="34" spans="2:9" ht="15.75" customHeight="1" x14ac:dyDescent="0.25">
      <c r="B34" s="34" t="s">
        <v>66</v>
      </c>
      <c r="C34" s="11" t="s">
        <v>73</v>
      </c>
      <c r="D34" s="11"/>
      <c r="E34" s="11" t="s">
        <v>74</v>
      </c>
      <c r="F34" s="11"/>
      <c r="G34" s="11"/>
      <c r="H34" s="11" t="s">
        <v>75</v>
      </c>
      <c r="I34" s="11"/>
    </row>
    <row r="35" spans="2:9" ht="15.75" customHeight="1" x14ac:dyDescent="0.25">
      <c r="B35" s="34" t="s">
        <v>66</v>
      </c>
      <c r="C35" s="11" t="s">
        <v>76</v>
      </c>
      <c r="D35" s="11"/>
      <c r="E35" s="11" t="s">
        <v>77</v>
      </c>
      <c r="F35" s="11"/>
      <c r="G35" s="11"/>
      <c r="H35" s="11" t="s">
        <v>78</v>
      </c>
      <c r="I35" s="11"/>
    </row>
    <row r="37" spans="2:9" ht="21.75" customHeight="1" x14ac:dyDescent="0.25">
      <c r="B37" s="6" t="s">
        <v>79</v>
      </c>
      <c r="C37" s="6"/>
      <c r="D37" s="6"/>
      <c r="E37" s="6"/>
      <c r="F37" s="6"/>
      <c r="G37" s="6"/>
      <c r="H37" s="6"/>
      <c r="I37" s="6"/>
    </row>
    <row r="38" spans="2:9" ht="16.5" customHeight="1" x14ac:dyDescent="0.25">
      <c r="B38" s="27" t="s">
        <v>42</v>
      </c>
      <c r="C38" s="11" t="s">
        <v>43</v>
      </c>
      <c r="D38" s="11"/>
      <c r="E38" s="28" t="s">
        <v>44</v>
      </c>
      <c r="F38" s="29">
        <v>46094</v>
      </c>
      <c r="G38" s="28" t="s">
        <v>45</v>
      </c>
      <c r="H38" s="5" t="s">
        <v>46</v>
      </c>
      <c r="I38" s="5"/>
    </row>
    <row r="39" spans="2:9" ht="15.75" customHeight="1" x14ac:dyDescent="0.25">
      <c r="B39" s="33" t="s">
        <v>80</v>
      </c>
      <c r="C39" s="2" t="s">
        <v>81</v>
      </c>
      <c r="D39" s="2"/>
      <c r="E39" s="2"/>
      <c r="F39" s="2"/>
      <c r="G39" s="2" t="s">
        <v>82</v>
      </c>
      <c r="H39" s="2"/>
      <c r="I39" s="2"/>
    </row>
    <row r="40" spans="2:9" ht="24" customHeight="1" x14ac:dyDescent="0.25">
      <c r="B40" s="32" t="s">
        <v>83</v>
      </c>
      <c r="C40" s="1" t="s">
        <v>84</v>
      </c>
      <c r="D40" s="1"/>
      <c r="E40" s="1"/>
      <c r="F40" s="1"/>
      <c r="G40" s="1" t="s">
        <v>85</v>
      </c>
      <c r="H40" s="1"/>
      <c r="I40" s="1"/>
    </row>
    <row r="41" spans="2:9" ht="24" customHeight="1" x14ac:dyDescent="0.25">
      <c r="B41" s="32" t="s">
        <v>86</v>
      </c>
      <c r="C41" s="1" t="s">
        <v>87</v>
      </c>
      <c r="D41" s="1"/>
      <c r="E41" s="1"/>
      <c r="F41" s="1"/>
      <c r="G41" s="1" t="s">
        <v>88</v>
      </c>
      <c r="H41" s="1"/>
      <c r="I41" s="1"/>
    </row>
    <row r="42" spans="2:9" ht="24" customHeight="1" x14ac:dyDescent="0.25">
      <c r="B42" s="32" t="s">
        <v>89</v>
      </c>
      <c r="C42" s="1" t="s">
        <v>90</v>
      </c>
      <c r="D42" s="1"/>
      <c r="E42" s="1"/>
      <c r="F42" s="1"/>
      <c r="G42" s="1" t="s">
        <v>91</v>
      </c>
      <c r="H42" s="1"/>
      <c r="I42" s="1"/>
    </row>
    <row r="43" spans="2:9" ht="24" customHeight="1" x14ac:dyDescent="0.25">
      <c r="B43" s="32" t="s">
        <v>92</v>
      </c>
      <c r="C43" s="1" t="s">
        <v>93</v>
      </c>
      <c r="D43" s="1"/>
      <c r="E43" s="1"/>
      <c r="F43" s="1"/>
      <c r="G43" s="1" t="s">
        <v>94</v>
      </c>
      <c r="H43" s="1"/>
      <c r="I43" s="1"/>
    </row>
    <row r="44" spans="2:9" ht="24" customHeight="1" x14ac:dyDescent="0.25">
      <c r="B44" s="32" t="s">
        <v>95</v>
      </c>
      <c r="C44" s="1" t="s">
        <v>96</v>
      </c>
      <c r="D44" s="1"/>
      <c r="E44" s="1"/>
      <c r="F44" s="1"/>
      <c r="G44" s="1" t="s">
        <v>97</v>
      </c>
      <c r="H44" s="1"/>
      <c r="I44" s="1"/>
    </row>
    <row r="45" spans="2:9" ht="24" customHeight="1" x14ac:dyDescent="0.25">
      <c r="B45" s="32" t="s">
        <v>98</v>
      </c>
      <c r="C45" s="1" t="s">
        <v>99</v>
      </c>
      <c r="D45" s="1"/>
      <c r="E45" s="1"/>
      <c r="F45" s="1"/>
      <c r="G45" s="1" t="s">
        <v>100</v>
      </c>
      <c r="H45" s="1"/>
      <c r="I45" s="1"/>
    </row>
    <row r="46" spans="2:9" ht="24" customHeight="1" x14ac:dyDescent="0.25">
      <c r="B46" s="32" t="s">
        <v>101</v>
      </c>
      <c r="C46" s="1" t="s">
        <v>102</v>
      </c>
      <c r="D46" s="1"/>
      <c r="E46" s="1"/>
      <c r="F46" s="1"/>
      <c r="G46" s="1" t="s">
        <v>103</v>
      </c>
      <c r="H46" s="1"/>
      <c r="I46" s="1"/>
    </row>
    <row r="48" spans="2:9" ht="21.75" customHeight="1" x14ac:dyDescent="0.25">
      <c r="B48" s="6" t="s">
        <v>104</v>
      </c>
      <c r="C48" s="6"/>
      <c r="D48" s="6"/>
      <c r="E48" s="6"/>
      <c r="F48" s="6"/>
      <c r="G48" s="6"/>
      <c r="H48" s="6"/>
      <c r="I48" s="6"/>
    </row>
    <row r="49" spans="2:9" ht="16.5" customHeight="1" x14ac:dyDescent="0.25">
      <c r="B49" s="27" t="s">
        <v>42</v>
      </c>
      <c r="C49" s="11" t="s">
        <v>67</v>
      </c>
      <c r="D49" s="11"/>
      <c r="E49" s="28" t="s">
        <v>44</v>
      </c>
      <c r="F49" s="29">
        <v>46097</v>
      </c>
      <c r="G49" s="28" t="s">
        <v>45</v>
      </c>
      <c r="H49" s="5" t="s">
        <v>46</v>
      </c>
      <c r="I49" s="5"/>
    </row>
    <row r="50" spans="2:9" ht="39.75" customHeight="1" x14ac:dyDescent="0.25">
      <c r="B50" s="31" t="s">
        <v>105</v>
      </c>
      <c r="C50" s="4" t="s">
        <v>106</v>
      </c>
      <c r="D50" s="4"/>
      <c r="E50" s="4"/>
      <c r="F50" s="4"/>
      <c r="G50" s="4"/>
      <c r="H50" s="4"/>
      <c r="I50" s="4"/>
    </row>
    <row r="51" spans="2:9" ht="16.5" customHeight="1" x14ac:dyDescent="0.25">
      <c r="B51" s="32" t="s">
        <v>107</v>
      </c>
      <c r="C51" s="28" t="s">
        <v>108</v>
      </c>
      <c r="D51" s="36">
        <v>5860</v>
      </c>
      <c r="E51" s="50" t="s">
        <v>109</v>
      </c>
      <c r="F51" s="50"/>
      <c r="G51" s="36">
        <v>112</v>
      </c>
      <c r="H51" s="28" t="s">
        <v>27</v>
      </c>
      <c r="I51" s="18">
        <f>IFERROR(G51/D51,0)</f>
        <v>1.9112627986348121E-2</v>
      </c>
    </row>
    <row r="52" spans="2:9" ht="31.5" customHeight="1" x14ac:dyDescent="0.25">
      <c r="B52" s="31" t="s">
        <v>110</v>
      </c>
      <c r="C52" s="4" t="s">
        <v>111</v>
      </c>
      <c r="D52" s="4"/>
      <c r="E52" s="4"/>
      <c r="F52" s="4"/>
      <c r="G52" s="4"/>
      <c r="H52" s="4"/>
      <c r="I52" s="4"/>
    </row>
    <row r="54" spans="2:9" ht="21.75" customHeight="1" x14ac:dyDescent="0.25">
      <c r="B54" s="6" t="s">
        <v>112</v>
      </c>
      <c r="C54" s="6"/>
      <c r="D54" s="6"/>
      <c r="E54" s="6"/>
      <c r="F54" s="6"/>
      <c r="G54" s="6"/>
      <c r="H54" s="6"/>
      <c r="I54" s="6"/>
    </row>
    <row r="55" spans="2:9" ht="16.5" customHeight="1" x14ac:dyDescent="0.25">
      <c r="B55" s="27" t="s">
        <v>42</v>
      </c>
      <c r="C55" s="11" t="s">
        <v>70</v>
      </c>
      <c r="D55" s="11"/>
      <c r="E55" s="28" t="s">
        <v>44</v>
      </c>
      <c r="F55" s="29">
        <v>46122</v>
      </c>
      <c r="G55" s="28" t="s">
        <v>45</v>
      </c>
      <c r="H55" s="5" t="s">
        <v>46</v>
      </c>
      <c r="I55" s="5"/>
    </row>
    <row r="56" spans="2:9" ht="30" customHeight="1" x14ac:dyDescent="0.25">
      <c r="B56" s="31" t="s">
        <v>113</v>
      </c>
      <c r="C56" s="51" t="str">
        <f>Ursachenanalyse!C12</f>
        <v>Die Standzeit des Reibwerkzeugs wird nicht systematisch überwacht – der Werkzeugwechsel hängt von der Einschätzung des Bedieners ab.</v>
      </c>
      <c r="D56" s="51"/>
      <c r="E56" s="51"/>
      <c r="F56" s="51"/>
      <c r="G56" s="51"/>
      <c r="H56" s="51"/>
      <c r="I56" s="51"/>
    </row>
    <row r="57" spans="2:9" ht="30" customHeight="1" x14ac:dyDescent="0.25">
      <c r="B57" s="31" t="s">
        <v>114</v>
      </c>
      <c r="C57" s="51" t="str">
        <f>Ursachenanalyse!C22</f>
        <v>Das maßbestimmende Merkmal war ohne definierten Prüfumfang und mit einem überfälligen Prüfmittel abgesichert.</v>
      </c>
      <c r="D57" s="51"/>
      <c r="E57" s="51"/>
      <c r="F57" s="51"/>
      <c r="G57" s="51"/>
      <c r="H57" s="51"/>
      <c r="I57" s="51"/>
    </row>
    <row r="58" spans="2:9" ht="33.75" customHeight="1" x14ac:dyDescent="0.25">
      <c r="B58" s="31" t="s">
        <v>115</v>
      </c>
      <c r="C58" s="4" t="s">
        <v>116</v>
      </c>
      <c r="D58" s="4"/>
      <c r="E58" s="4"/>
      <c r="F58" s="4"/>
      <c r="G58" s="4"/>
      <c r="H58" s="4"/>
      <c r="I58" s="4"/>
    </row>
    <row r="59" spans="2:9" ht="18" customHeight="1" x14ac:dyDescent="0.25">
      <c r="B59" s="31" t="s">
        <v>117</v>
      </c>
      <c r="C59" s="51" t="str">
        <f>Ursachenanalyse!F13</f>
        <v>Methode / Messung</v>
      </c>
      <c r="D59" s="51"/>
      <c r="E59" s="51"/>
      <c r="F59" s="51"/>
      <c r="G59" s="51"/>
      <c r="H59" s="51"/>
      <c r="I59" s="51"/>
    </row>
    <row r="61" spans="2:9" ht="21.75" customHeight="1" x14ac:dyDescent="0.25">
      <c r="B61" s="6" t="s">
        <v>118</v>
      </c>
      <c r="C61" s="6"/>
      <c r="D61" s="6"/>
      <c r="E61" s="6"/>
      <c r="F61" s="6"/>
      <c r="G61" s="6"/>
      <c r="H61" s="6"/>
      <c r="I61" s="6"/>
    </row>
    <row r="62" spans="2:9" ht="16.5" customHeight="1" x14ac:dyDescent="0.25">
      <c r="B62" s="27" t="s">
        <v>42</v>
      </c>
      <c r="C62" s="11" t="s">
        <v>76</v>
      </c>
      <c r="D62" s="11"/>
      <c r="E62" s="28" t="s">
        <v>44</v>
      </c>
      <c r="F62" s="29">
        <v>46171</v>
      </c>
      <c r="G62" s="28" t="s">
        <v>45</v>
      </c>
      <c r="H62" s="5" t="s">
        <v>46</v>
      </c>
      <c r="I62" s="5"/>
    </row>
    <row r="63" spans="2:9" ht="39.75" customHeight="1" x14ac:dyDescent="0.25">
      <c r="B63" s="31" t="s">
        <v>119</v>
      </c>
      <c r="C63" s="4" t="s">
        <v>120</v>
      </c>
      <c r="D63" s="4"/>
      <c r="E63" s="4"/>
      <c r="F63" s="4"/>
      <c r="G63" s="4"/>
      <c r="H63" s="4"/>
      <c r="I63" s="4"/>
    </row>
    <row r="64" spans="2:9" ht="33.75" customHeight="1" x14ac:dyDescent="0.25">
      <c r="B64" s="31" t="s">
        <v>121</v>
      </c>
      <c r="C64" s="4" t="s">
        <v>122</v>
      </c>
      <c r="D64" s="4"/>
      <c r="E64" s="4"/>
      <c r="F64" s="4"/>
      <c r="G64" s="4"/>
      <c r="H64" s="4"/>
      <c r="I64" s="4"/>
    </row>
    <row r="65" spans="2:9" ht="25.5" customHeight="1" x14ac:dyDescent="0.25">
      <c r="B65" s="32" t="s">
        <v>123</v>
      </c>
      <c r="C65" s="2" t="s">
        <v>124</v>
      </c>
      <c r="D65" s="2"/>
      <c r="E65" s="2"/>
      <c r="F65" s="33" t="s">
        <v>125</v>
      </c>
      <c r="G65" s="33" t="s">
        <v>126</v>
      </c>
      <c r="H65" s="33" t="s">
        <v>127</v>
      </c>
      <c r="I65" s="33" t="s">
        <v>128</v>
      </c>
    </row>
    <row r="66" spans="2:9" ht="21.75" customHeight="1" x14ac:dyDescent="0.25">
      <c r="B66" s="37"/>
      <c r="C66" s="1" t="s">
        <v>129</v>
      </c>
      <c r="D66" s="1"/>
      <c r="E66" s="1"/>
      <c r="F66" s="38">
        <v>5</v>
      </c>
      <c r="G66" s="38">
        <v>3</v>
      </c>
      <c r="H66" s="39">
        <f>IFERROR(ROUND(F66/G66,2),"")</f>
        <v>1.67</v>
      </c>
      <c r="I66" s="38" t="s">
        <v>130</v>
      </c>
    </row>
    <row r="67" spans="2:9" ht="21.75" customHeight="1" x14ac:dyDescent="0.25">
      <c r="B67" s="37"/>
      <c r="C67" s="1" t="s">
        <v>131</v>
      </c>
      <c r="D67" s="1"/>
      <c r="E67" s="1"/>
      <c r="F67" s="38">
        <v>2</v>
      </c>
      <c r="G67" s="38">
        <v>2</v>
      </c>
      <c r="H67" s="39">
        <f>IFERROR(ROUND(F67/G67,2),"")</f>
        <v>1</v>
      </c>
      <c r="I67" s="38" t="s">
        <v>132</v>
      </c>
    </row>
    <row r="68" spans="2:9" ht="21.75" customHeight="1" x14ac:dyDescent="0.25">
      <c r="B68" s="37"/>
      <c r="C68" s="1" t="s">
        <v>133</v>
      </c>
      <c r="D68" s="1"/>
      <c r="E68" s="1"/>
      <c r="F68" s="38">
        <v>4</v>
      </c>
      <c r="G68" s="38">
        <v>2</v>
      </c>
      <c r="H68" s="39">
        <f>IFERROR(ROUND(F68/G68,2),"")</f>
        <v>2</v>
      </c>
      <c r="I68" s="38" t="s">
        <v>130</v>
      </c>
    </row>
    <row r="70" spans="2:9" ht="21.75" customHeight="1" x14ac:dyDescent="0.25">
      <c r="B70" s="6" t="s">
        <v>134</v>
      </c>
      <c r="C70" s="6"/>
      <c r="D70" s="6"/>
      <c r="E70" s="6"/>
      <c r="F70" s="6"/>
      <c r="G70" s="6"/>
      <c r="H70" s="6"/>
      <c r="I70" s="6"/>
    </row>
    <row r="71" spans="2:9" ht="16.5" customHeight="1" x14ac:dyDescent="0.25">
      <c r="B71" s="27" t="s">
        <v>42</v>
      </c>
      <c r="C71" s="11" t="s">
        <v>67</v>
      </c>
      <c r="D71" s="11"/>
      <c r="E71" s="28" t="s">
        <v>44</v>
      </c>
      <c r="F71" s="29">
        <v>46234</v>
      </c>
      <c r="G71" s="28" t="s">
        <v>45</v>
      </c>
      <c r="H71" s="5" t="s">
        <v>135</v>
      </c>
      <c r="I71" s="5"/>
    </row>
    <row r="72" spans="2:9" ht="33.75" customHeight="1" x14ac:dyDescent="0.25">
      <c r="B72" s="31" t="s">
        <v>136</v>
      </c>
      <c r="C72" s="4" t="s">
        <v>137</v>
      </c>
      <c r="D72" s="4"/>
      <c r="E72" s="4"/>
      <c r="F72" s="4"/>
      <c r="G72" s="4"/>
      <c r="H72" s="4"/>
      <c r="I72" s="4"/>
    </row>
    <row r="73" spans="2:9" ht="27.75" customHeight="1" x14ac:dyDescent="0.25">
      <c r="B73" s="31" t="s">
        <v>138</v>
      </c>
      <c r="C73" s="28" t="s">
        <v>139</v>
      </c>
      <c r="D73" s="21">
        <f>E14</f>
        <v>35833</v>
      </c>
      <c r="E73" s="28" t="s">
        <v>140</v>
      </c>
      <c r="F73" s="36">
        <v>1200</v>
      </c>
      <c r="G73" s="50" t="s">
        <v>141</v>
      </c>
      <c r="H73" s="50"/>
      <c r="I73" s="18">
        <f>IFERROR(1-F73/D73,0)</f>
        <v>0.9665113163843384</v>
      </c>
    </row>
    <row r="74" spans="2:9" ht="16.5" customHeight="1" x14ac:dyDescent="0.25">
      <c r="B74" s="32" t="s">
        <v>142</v>
      </c>
      <c r="C74" s="5" t="s">
        <v>143</v>
      </c>
      <c r="D74" s="5"/>
      <c r="E74" s="3" t="s">
        <v>144</v>
      </c>
      <c r="F74" s="3"/>
      <c r="G74" s="11" t="s">
        <v>145</v>
      </c>
      <c r="H74" s="11"/>
      <c r="I74" s="11"/>
    </row>
    <row r="75" spans="2:9" ht="30" customHeight="1" x14ac:dyDescent="0.25">
      <c r="B75" s="31" t="s">
        <v>146</v>
      </c>
      <c r="C75" s="4" t="s">
        <v>147</v>
      </c>
      <c r="D75" s="4"/>
      <c r="E75" s="4"/>
      <c r="F75" s="4"/>
      <c r="G75" s="4"/>
      <c r="H75" s="4"/>
      <c r="I75" s="4"/>
    </row>
    <row r="77" spans="2:9" ht="21.75" customHeight="1" x14ac:dyDescent="0.25">
      <c r="B77" s="6" t="s">
        <v>148</v>
      </c>
      <c r="C77" s="6"/>
      <c r="D77" s="6"/>
      <c r="E77" s="6"/>
      <c r="F77" s="6"/>
      <c r="G77" s="6"/>
      <c r="H77" s="6"/>
      <c r="I77" s="6"/>
    </row>
    <row r="78" spans="2:9" ht="16.5" customHeight="1" x14ac:dyDescent="0.25">
      <c r="B78" s="27" t="s">
        <v>42</v>
      </c>
      <c r="C78" s="11" t="s">
        <v>76</v>
      </c>
      <c r="D78" s="11"/>
      <c r="E78" s="28" t="s">
        <v>44</v>
      </c>
      <c r="F78" s="29">
        <v>46283</v>
      </c>
      <c r="G78" s="28" t="s">
        <v>45</v>
      </c>
      <c r="H78" s="5" t="s">
        <v>143</v>
      </c>
      <c r="I78" s="5"/>
    </row>
    <row r="79" spans="2:9" ht="37.5" customHeight="1" x14ac:dyDescent="0.25">
      <c r="B79" s="31" t="s">
        <v>149</v>
      </c>
      <c r="C79" s="4" t="s">
        <v>150</v>
      </c>
      <c r="D79" s="4"/>
      <c r="E79" s="4"/>
      <c r="F79" s="4"/>
      <c r="G79" s="4"/>
      <c r="H79" s="4"/>
      <c r="I79" s="4"/>
    </row>
    <row r="80" spans="2:9" ht="31.5" customHeight="1" x14ac:dyDescent="0.25">
      <c r="B80" s="31" t="s">
        <v>151</v>
      </c>
      <c r="C80" s="4" t="s">
        <v>152</v>
      </c>
      <c r="D80" s="4"/>
      <c r="E80" s="4"/>
      <c r="F80" s="4"/>
      <c r="G80" s="4"/>
      <c r="H80" s="4"/>
      <c r="I80" s="4"/>
    </row>
    <row r="81" spans="2:9" ht="30" customHeight="1" x14ac:dyDescent="0.25">
      <c r="B81" s="31" t="s">
        <v>153</v>
      </c>
      <c r="C81" s="4" t="s">
        <v>154</v>
      </c>
      <c r="D81" s="4"/>
      <c r="E81" s="4"/>
      <c r="F81" s="4"/>
      <c r="G81" s="4"/>
      <c r="H81" s="4"/>
      <c r="I81" s="4"/>
    </row>
    <row r="83" spans="2:9" ht="21.75" customHeight="1" x14ac:dyDescent="0.25">
      <c r="B83" s="6" t="s">
        <v>155</v>
      </c>
      <c r="C83" s="6"/>
      <c r="D83" s="6"/>
      <c r="E83" s="6"/>
      <c r="F83" s="6"/>
      <c r="G83" s="6"/>
      <c r="H83" s="6"/>
      <c r="I83" s="6"/>
    </row>
    <row r="84" spans="2:9" ht="16.5" customHeight="1" x14ac:dyDescent="0.25">
      <c r="B84" s="27" t="s">
        <v>42</v>
      </c>
      <c r="C84" s="11" t="s">
        <v>56</v>
      </c>
      <c r="D84" s="11"/>
      <c r="E84" s="28" t="s">
        <v>44</v>
      </c>
      <c r="F84" s="29">
        <v>46295</v>
      </c>
      <c r="G84" s="28" t="s">
        <v>45</v>
      </c>
      <c r="H84" s="5" t="s">
        <v>143</v>
      </c>
      <c r="I84" s="5"/>
    </row>
    <row r="85" spans="2:9" ht="36" customHeight="1" x14ac:dyDescent="0.25">
      <c r="B85" s="31" t="s">
        <v>156</v>
      </c>
      <c r="C85" s="4" t="s">
        <v>157</v>
      </c>
      <c r="D85" s="4"/>
      <c r="E85" s="4"/>
      <c r="F85" s="4"/>
      <c r="G85" s="4"/>
      <c r="H85" s="4"/>
      <c r="I85" s="4"/>
    </row>
    <row r="86" spans="2:9" ht="30" customHeight="1" x14ac:dyDescent="0.25">
      <c r="B86" s="31" t="s">
        <v>158</v>
      </c>
      <c r="C86" s="4" t="s">
        <v>159</v>
      </c>
      <c r="D86" s="4"/>
      <c r="E86" s="4"/>
      <c r="F86" s="4"/>
      <c r="G86" s="4"/>
      <c r="H86" s="4"/>
      <c r="I86" s="4"/>
    </row>
    <row r="87" spans="2:9" ht="15.75" customHeight="1" x14ac:dyDescent="0.25">
      <c r="B87" s="33" t="s">
        <v>160</v>
      </c>
      <c r="C87" s="2" t="s">
        <v>161</v>
      </c>
      <c r="D87" s="2"/>
      <c r="E87" s="2"/>
      <c r="F87" s="2" t="s">
        <v>162</v>
      </c>
      <c r="G87" s="2"/>
      <c r="H87" s="2" t="s">
        <v>163</v>
      </c>
      <c r="I87" s="2"/>
    </row>
    <row r="88" spans="2:9" ht="16.5" customHeight="1" x14ac:dyDescent="0.25">
      <c r="B88" s="34" t="s">
        <v>164</v>
      </c>
      <c r="C88" s="11" t="s">
        <v>36</v>
      </c>
      <c r="D88" s="11"/>
      <c r="E88" s="11"/>
      <c r="F88" s="52" t="s">
        <v>165</v>
      </c>
      <c r="G88" s="52"/>
      <c r="H88" s="53">
        <v>46295</v>
      </c>
      <c r="I88" s="53"/>
    </row>
    <row r="89" spans="2:9" ht="16.5" customHeight="1" x14ac:dyDescent="0.25">
      <c r="B89" s="34" t="s">
        <v>8</v>
      </c>
      <c r="C89" s="11" t="s">
        <v>166</v>
      </c>
      <c r="D89" s="11"/>
      <c r="E89" s="11"/>
      <c r="F89" s="52" t="s">
        <v>143</v>
      </c>
      <c r="G89" s="52"/>
      <c r="H89" s="53"/>
      <c r="I89" s="53"/>
    </row>
    <row r="91" spans="2:9" ht="19.5" customHeight="1" x14ac:dyDescent="0.25">
      <c r="B91" s="12" t="s">
        <v>167</v>
      </c>
      <c r="C91" s="12"/>
      <c r="D91" s="12"/>
      <c r="E91" s="12"/>
      <c r="F91" s="12"/>
      <c r="G91" s="12"/>
      <c r="H91" s="12"/>
      <c r="I91" s="12"/>
    </row>
    <row r="92" spans="2:9" ht="15.75" customHeight="1" x14ac:dyDescent="0.25">
      <c r="B92" s="38"/>
      <c r="C92" s="54" t="s">
        <v>168</v>
      </c>
      <c r="D92" s="54"/>
      <c r="E92" s="54"/>
      <c r="F92" s="54"/>
      <c r="G92" s="54"/>
      <c r="H92" s="54"/>
      <c r="I92" s="54"/>
    </row>
    <row r="93" spans="2:9" ht="15.75" customHeight="1" x14ac:dyDescent="0.25">
      <c r="B93" s="40"/>
      <c r="C93" s="54" t="s">
        <v>169</v>
      </c>
      <c r="D93" s="54"/>
      <c r="E93" s="54"/>
      <c r="F93" s="54"/>
      <c r="G93" s="54"/>
      <c r="H93" s="54"/>
      <c r="I93" s="54"/>
    </row>
    <row r="94" spans="2:9" ht="15" customHeight="1" x14ac:dyDescent="0.25">
      <c r="B94" s="54" t="s">
        <v>170</v>
      </c>
      <c r="C94" s="54"/>
      <c r="D94" s="54"/>
      <c r="E94" s="54"/>
      <c r="F94" s="54"/>
      <c r="G94" s="54"/>
      <c r="H94" s="54"/>
      <c r="I94" s="54"/>
    </row>
    <row r="95" spans="2:9" ht="15" customHeight="1" x14ac:dyDescent="0.25">
      <c r="B95" s="54" t="s">
        <v>171</v>
      </c>
      <c r="C95" s="54"/>
      <c r="D95" s="54"/>
      <c r="E95" s="54"/>
      <c r="F95" s="54"/>
      <c r="G95" s="54"/>
      <c r="H95" s="54"/>
      <c r="I95" s="54"/>
    </row>
    <row r="96" spans="2:9" ht="15" customHeight="1" x14ac:dyDescent="0.25">
      <c r="B96" s="54" t="s">
        <v>172</v>
      </c>
      <c r="C96" s="54"/>
      <c r="D96" s="54"/>
      <c r="E96" s="54"/>
      <c r="F96" s="54"/>
      <c r="G96" s="54"/>
      <c r="H96" s="54"/>
      <c r="I96" s="54"/>
    </row>
    <row r="97" spans="2:9" ht="15" customHeight="1" x14ac:dyDescent="0.25">
      <c r="B97" s="54" t="s">
        <v>173</v>
      </c>
      <c r="C97" s="54"/>
      <c r="D97" s="54"/>
      <c r="E97" s="54"/>
      <c r="F97" s="54"/>
      <c r="G97" s="54"/>
      <c r="H97" s="54"/>
      <c r="I97" s="54"/>
    </row>
  </sheetData>
  <mergeCells count="141">
    <mergeCell ref="B91:I91"/>
    <mergeCell ref="C92:I92"/>
    <mergeCell ref="C93:I93"/>
    <mergeCell ref="B94:I94"/>
    <mergeCell ref="B95:I95"/>
    <mergeCell ref="B96:I96"/>
    <mergeCell ref="B97:I97"/>
    <mergeCell ref="C85:I85"/>
    <mergeCell ref="C86:I86"/>
    <mergeCell ref="C87:E87"/>
    <mergeCell ref="F87:G87"/>
    <mergeCell ref="H87:I87"/>
    <mergeCell ref="C88:E88"/>
    <mergeCell ref="F88:G88"/>
    <mergeCell ref="H88:I88"/>
    <mergeCell ref="C89:E89"/>
    <mergeCell ref="F89:G89"/>
    <mergeCell ref="H89:I89"/>
    <mergeCell ref="C75:I75"/>
    <mergeCell ref="B77:I77"/>
    <mergeCell ref="C78:D78"/>
    <mergeCell ref="H78:I78"/>
    <mergeCell ref="C79:I79"/>
    <mergeCell ref="C80:I80"/>
    <mergeCell ref="C81:I81"/>
    <mergeCell ref="B83:I83"/>
    <mergeCell ref="C84:D84"/>
    <mergeCell ref="H84:I84"/>
    <mergeCell ref="C68:E68"/>
    <mergeCell ref="B70:I70"/>
    <mergeCell ref="C71:D71"/>
    <mergeCell ref="H71:I71"/>
    <mergeCell ref="C72:I72"/>
    <mergeCell ref="G73:H73"/>
    <mergeCell ref="C74:D74"/>
    <mergeCell ref="E74:F74"/>
    <mergeCell ref="G74:I74"/>
    <mergeCell ref="C59:I59"/>
    <mergeCell ref="B61:I61"/>
    <mergeCell ref="C62:D62"/>
    <mergeCell ref="H62:I62"/>
    <mergeCell ref="C63:I63"/>
    <mergeCell ref="C64:I64"/>
    <mergeCell ref="C65:E65"/>
    <mergeCell ref="C66:E66"/>
    <mergeCell ref="C67:E67"/>
    <mergeCell ref="C50:I50"/>
    <mergeCell ref="E51:F51"/>
    <mergeCell ref="C52:I52"/>
    <mergeCell ref="B54:I54"/>
    <mergeCell ref="C55:D55"/>
    <mergeCell ref="H55:I55"/>
    <mergeCell ref="C56:I56"/>
    <mergeCell ref="C57:I57"/>
    <mergeCell ref="C58:I58"/>
    <mergeCell ref="C44:F44"/>
    <mergeCell ref="G44:I44"/>
    <mergeCell ref="C45:F45"/>
    <mergeCell ref="G45:I45"/>
    <mergeCell ref="C46:F46"/>
    <mergeCell ref="G46:I46"/>
    <mergeCell ref="B48:I48"/>
    <mergeCell ref="C49:D49"/>
    <mergeCell ref="H49:I49"/>
    <mergeCell ref="C39:F39"/>
    <mergeCell ref="G39:I39"/>
    <mergeCell ref="C40:F40"/>
    <mergeCell ref="G40:I40"/>
    <mergeCell ref="C41:F41"/>
    <mergeCell ref="G41:I41"/>
    <mergeCell ref="C42:F42"/>
    <mergeCell ref="G42:I42"/>
    <mergeCell ref="C43:F43"/>
    <mergeCell ref="G43:I43"/>
    <mergeCell ref="C34:D34"/>
    <mergeCell ref="E34:G34"/>
    <mergeCell ref="H34:I34"/>
    <mergeCell ref="C35:D35"/>
    <mergeCell ref="E35:G35"/>
    <mergeCell ref="H35:I35"/>
    <mergeCell ref="B37:I37"/>
    <mergeCell ref="C38:D38"/>
    <mergeCell ref="H38:I38"/>
    <mergeCell ref="C31:D31"/>
    <mergeCell ref="E31:G31"/>
    <mergeCell ref="H31:I31"/>
    <mergeCell ref="C32:D32"/>
    <mergeCell ref="E32:G32"/>
    <mergeCell ref="H32:I32"/>
    <mergeCell ref="C33:D33"/>
    <mergeCell ref="E33:G33"/>
    <mergeCell ref="H33:I33"/>
    <mergeCell ref="B27:I27"/>
    <mergeCell ref="C28:D28"/>
    <mergeCell ref="H28:I28"/>
    <mergeCell ref="C29:D29"/>
    <mergeCell ref="E29:G29"/>
    <mergeCell ref="H29:I29"/>
    <mergeCell ref="C30:D30"/>
    <mergeCell ref="E30:G30"/>
    <mergeCell ref="H30:I30"/>
    <mergeCell ref="C19:E19"/>
    <mergeCell ref="F19:H19"/>
    <mergeCell ref="B21:I21"/>
    <mergeCell ref="C22:D22"/>
    <mergeCell ref="H22:I22"/>
    <mergeCell ref="C23:I23"/>
    <mergeCell ref="C24:I24"/>
    <mergeCell ref="C25:D25"/>
    <mergeCell ref="E25:F25"/>
    <mergeCell ref="G25:I25"/>
    <mergeCell ref="C14:D14"/>
    <mergeCell ref="F14:H14"/>
    <mergeCell ref="C15:E15"/>
    <mergeCell ref="F15:H15"/>
    <mergeCell ref="C16:E16"/>
    <mergeCell ref="F16:H16"/>
    <mergeCell ref="C17:E17"/>
    <mergeCell ref="F17:H17"/>
    <mergeCell ref="C18:E18"/>
    <mergeCell ref="F18:H18"/>
    <mergeCell ref="C9:E9"/>
    <mergeCell ref="F9:H9"/>
    <mergeCell ref="C10:E10"/>
    <mergeCell ref="F10:H10"/>
    <mergeCell ref="C11:E11"/>
    <mergeCell ref="F11:H11"/>
    <mergeCell ref="C12:E12"/>
    <mergeCell ref="F12:H12"/>
    <mergeCell ref="C13:E13"/>
    <mergeCell ref="F13:H13"/>
    <mergeCell ref="B2:I2"/>
    <mergeCell ref="B3:I3"/>
    <mergeCell ref="B5:E5"/>
    <mergeCell ref="F5:I5"/>
    <mergeCell ref="C6:E6"/>
    <mergeCell ref="F6:H6"/>
    <mergeCell ref="C7:E7"/>
    <mergeCell ref="F7:H7"/>
    <mergeCell ref="C8:E8"/>
    <mergeCell ref="F8:H8"/>
  </mergeCells>
  <conditionalFormatting sqref="F22">
    <cfRule type="expression" dxfId="65" priority="38">
      <formula>AND($H22&lt;&gt;"Erledigt",ISNUMBER($F22),$F22&lt;TODAY())</formula>
    </cfRule>
  </conditionalFormatting>
  <conditionalFormatting sqref="F28">
    <cfRule type="expression" dxfId="64" priority="39">
      <formula>AND($H28&lt;&gt;"Erledigt",ISNUMBER($F28),$F28&lt;TODAY())</formula>
    </cfRule>
  </conditionalFormatting>
  <conditionalFormatting sqref="F38">
    <cfRule type="expression" dxfId="63" priority="40">
      <formula>AND($H38&lt;&gt;"Erledigt",ISNUMBER($F38),$F38&lt;TODAY())</formula>
    </cfRule>
  </conditionalFormatting>
  <conditionalFormatting sqref="F49">
    <cfRule type="expression" dxfId="62" priority="41">
      <formula>AND($H49&lt;&gt;"Erledigt",ISNUMBER($F49),$F49&lt;TODAY())</formula>
    </cfRule>
  </conditionalFormatting>
  <conditionalFormatting sqref="F55">
    <cfRule type="expression" dxfId="61" priority="42">
      <formula>AND($H55&lt;&gt;"Erledigt",ISNUMBER($F55),$F55&lt;TODAY())</formula>
    </cfRule>
  </conditionalFormatting>
  <conditionalFormatting sqref="F62">
    <cfRule type="expression" dxfId="60" priority="43">
      <formula>AND($H62&lt;&gt;"Erledigt",ISNUMBER($F62),$F62&lt;TODAY())</formula>
    </cfRule>
  </conditionalFormatting>
  <conditionalFormatting sqref="F71">
    <cfRule type="expression" dxfId="59" priority="44">
      <formula>AND($H71&lt;&gt;"Erledigt",ISNUMBER($F71),$F71&lt;TODAY())</formula>
    </cfRule>
  </conditionalFormatting>
  <conditionalFormatting sqref="F78">
    <cfRule type="expression" dxfId="58" priority="45">
      <formula>AND($H78&lt;&gt;"Erledigt",ISNUMBER($F78),$F78&lt;TODAY())</formula>
    </cfRule>
  </conditionalFormatting>
  <conditionalFormatting sqref="F84">
    <cfRule type="expression" dxfId="57" priority="46">
      <formula>AND($H84&lt;&gt;"Erledigt",ISNUMBER($F84),$F84&lt;TODAY())</formula>
    </cfRule>
  </conditionalFormatting>
  <conditionalFormatting sqref="H22:I22">
    <cfRule type="cellIs" dxfId="56" priority="2" operator="equal">
      <formula>"Erledigt"</formula>
    </cfRule>
    <cfRule type="cellIs" dxfId="55" priority="3" operator="equal">
      <formula>"In Arbeit"</formula>
    </cfRule>
    <cfRule type="cellIs" dxfId="54" priority="4" operator="equal">
      <formula>"Offen"</formula>
    </cfRule>
    <cfRule type="cellIs" dxfId="53" priority="5" operator="equal">
      <formula>"Nicht relevant"</formula>
    </cfRule>
  </conditionalFormatting>
  <conditionalFormatting sqref="H28:I28">
    <cfRule type="cellIs" dxfId="52" priority="6" operator="equal">
      <formula>"Erledigt"</formula>
    </cfRule>
    <cfRule type="cellIs" dxfId="51" priority="7" operator="equal">
      <formula>"In Arbeit"</formula>
    </cfRule>
    <cfRule type="cellIs" dxfId="50" priority="9" operator="equal">
      <formula>"Nicht relevant"</formula>
    </cfRule>
    <cfRule type="cellIs" dxfId="49" priority="8" operator="equal">
      <formula>"Offen"</formula>
    </cfRule>
  </conditionalFormatting>
  <conditionalFormatting sqref="H38:I38">
    <cfRule type="cellIs" dxfId="48" priority="10" operator="equal">
      <formula>"Erledigt"</formula>
    </cfRule>
    <cfRule type="cellIs" dxfId="47" priority="11" operator="equal">
      <formula>"In Arbeit"</formula>
    </cfRule>
    <cfRule type="cellIs" dxfId="46" priority="12" operator="equal">
      <formula>"Offen"</formula>
    </cfRule>
    <cfRule type="cellIs" dxfId="45" priority="13" operator="equal">
      <formula>"Nicht relevant"</formula>
    </cfRule>
  </conditionalFormatting>
  <conditionalFormatting sqref="H49:I49">
    <cfRule type="cellIs" dxfId="44" priority="14" operator="equal">
      <formula>"Erledigt"</formula>
    </cfRule>
    <cfRule type="cellIs" dxfId="43" priority="15" operator="equal">
      <formula>"In Arbeit"</formula>
    </cfRule>
    <cfRule type="cellIs" dxfId="42" priority="16" operator="equal">
      <formula>"Offen"</formula>
    </cfRule>
    <cfRule type="cellIs" dxfId="41" priority="17" operator="equal">
      <formula>"Nicht relevant"</formula>
    </cfRule>
  </conditionalFormatting>
  <conditionalFormatting sqref="H55:I55">
    <cfRule type="cellIs" dxfId="40" priority="18" operator="equal">
      <formula>"Erledigt"</formula>
    </cfRule>
    <cfRule type="cellIs" dxfId="39" priority="21" operator="equal">
      <formula>"Nicht relevant"</formula>
    </cfRule>
    <cfRule type="cellIs" dxfId="38" priority="20" operator="equal">
      <formula>"Offen"</formula>
    </cfRule>
    <cfRule type="cellIs" dxfId="37" priority="19" operator="equal">
      <formula>"In Arbeit"</formula>
    </cfRule>
  </conditionalFormatting>
  <conditionalFormatting sqref="H62:I62">
    <cfRule type="cellIs" dxfId="36" priority="25" operator="equal">
      <formula>"Nicht relevant"</formula>
    </cfRule>
    <cfRule type="cellIs" dxfId="35" priority="24" operator="equal">
      <formula>"Offen"</formula>
    </cfRule>
    <cfRule type="cellIs" dxfId="34" priority="23" operator="equal">
      <formula>"In Arbeit"</formula>
    </cfRule>
    <cfRule type="cellIs" dxfId="33" priority="22" operator="equal">
      <formula>"Erledigt"</formula>
    </cfRule>
  </conditionalFormatting>
  <conditionalFormatting sqref="H71:I71">
    <cfRule type="cellIs" dxfId="32" priority="28" operator="equal">
      <formula>"Offen"</formula>
    </cfRule>
    <cfRule type="cellIs" dxfId="31" priority="29" operator="equal">
      <formula>"Nicht relevant"</formula>
    </cfRule>
    <cfRule type="cellIs" dxfId="30" priority="26" operator="equal">
      <formula>"Erledigt"</formula>
    </cfRule>
    <cfRule type="cellIs" dxfId="29" priority="27" operator="equal">
      <formula>"In Arbeit"</formula>
    </cfRule>
  </conditionalFormatting>
  <conditionalFormatting sqref="H78:I78">
    <cfRule type="cellIs" dxfId="28" priority="30" operator="equal">
      <formula>"Erledigt"</formula>
    </cfRule>
    <cfRule type="cellIs" dxfId="27" priority="31" operator="equal">
      <formula>"In Arbeit"</formula>
    </cfRule>
    <cfRule type="cellIs" dxfId="26" priority="32" operator="equal">
      <formula>"Offen"</formula>
    </cfRule>
    <cfRule type="cellIs" dxfId="25" priority="33" operator="equal">
      <formula>"Nicht relevant"</formula>
    </cfRule>
  </conditionalFormatting>
  <conditionalFormatting sqref="H84:I84">
    <cfRule type="cellIs" dxfId="24" priority="35" operator="equal">
      <formula>"In Arbeit"</formula>
    </cfRule>
    <cfRule type="cellIs" dxfId="23" priority="36" operator="equal">
      <formula>"Offen"</formula>
    </cfRule>
    <cfRule type="cellIs" dxfId="22" priority="37" operator="equal">
      <formula>"Nicht relevant"</formula>
    </cfRule>
    <cfRule type="cellIs" dxfId="21" priority="34" operator="equal">
      <formula>"Erledigt"</formula>
    </cfRule>
  </conditionalFormatting>
  <conditionalFormatting sqref="I6">
    <cfRule type="colorScale" priority="52">
      <colorScale>
        <cfvo type="num" val="0"/>
        <cfvo type="num" val="1"/>
        <color rgb="FFF5EFE6"/>
        <color rgb="FFC08A2E"/>
      </colorScale>
    </cfRule>
  </conditionalFormatting>
  <conditionalFormatting sqref="I12">
    <cfRule type="cellIs" dxfId="20" priority="47" operator="greaterThan">
      <formula>0</formula>
    </cfRule>
  </conditionalFormatting>
  <conditionalFormatting sqref="I18">
    <cfRule type="cellIs" dxfId="19" priority="51" operator="lessThan">
      <formula>0</formula>
    </cfRule>
  </conditionalFormatting>
  <conditionalFormatting sqref="I19">
    <cfRule type="cellIs" dxfId="18" priority="48" operator="equal">
      <formula>"Abgeschlossen"</formula>
    </cfRule>
    <cfRule type="cellIs" dxfId="17" priority="49" operator="equal">
      <formula>"In Bearbeitung"</formula>
    </cfRule>
    <cfRule type="cellIs" dxfId="16" priority="50" operator="equal">
      <formula>"In Verzug"</formula>
    </cfRule>
  </conditionalFormatting>
  <dataValidations count="3">
    <dataValidation type="list" allowBlank="1" error="Bitte einen Wert aus der Liste wählen." promptTitle="Status" prompt="Bitte Status auswählen." sqref="H22 H28 H38 H49 H55 H62 H71 H78 H84" xr:uid="{00000000-0002-0000-0000-000000000000}">
      <formula1>"Offen,In Arbeit,Erledigt,Nicht relevant"</formula1>
      <formula2>0</formula2>
    </dataValidation>
    <dataValidation type="list" allowBlank="1" sqref="C25" xr:uid="{00000000-0002-0000-0000-000001000000}">
      <formula1>"Ja,Nein"</formula1>
      <formula2>0</formula2>
    </dataValidation>
    <dataValidation type="list" allowBlank="1" sqref="C74" xr:uid="{00000000-0002-0000-0000-000002000000}">
      <formula1>"Offen,Bestätigt,Nicht wirksam"</formula1>
      <formula2>0</formula2>
    </dataValidation>
  </dataValidations>
  <printOptions horizontalCentered="1"/>
  <pageMargins left="0.4" right="0.4" top="0.5" bottom="0.5" header="0.511811023622047" footer="0.511811023622047"/>
  <pageSetup paperSize="9" fitToHeight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C1D2F"/>
    <pageSetUpPr fitToPage="1"/>
  </sheetPr>
  <dimension ref="B1:P46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baseColWidth="10" defaultColWidth="8.7109375" defaultRowHeight="15" x14ac:dyDescent="0.25"/>
  <cols>
    <col min="1" max="1" width="2.28515625" customWidth="1"/>
    <col min="2" max="2" width="5.5703125" customWidth="1"/>
    <col min="3" max="3" width="10" customWidth="1"/>
    <col min="4" max="4" width="44" customWidth="1"/>
    <col min="5" max="5" width="17" customWidth="1"/>
    <col min="6" max="6" width="15" customWidth="1"/>
    <col min="7" max="7" width="20" customWidth="1"/>
    <col min="8" max="10" width="12" customWidth="1"/>
    <col min="11" max="11" width="13" customWidth="1"/>
    <col min="12" max="12" width="11" customWidth="1"/>
    <col min="13" max="13" width="26" customWidth="1"/>
    <col min="14" max="14" width="2.28515625" customWidth="1"/>
    <col min="15" max="15" width="8" hidden="1" customWidth="1"/>
    <col min="16" max="16" width="10" hidden="1" customWidth="1"/>
  </cols>
  <sheetData>
    <row r="1" spans="2:16" ht="6" customHeight="1" x14ac:dyDescent="0.25"/>
    <row r="2" spans="2:16" ht="33.75" customHeight="1" x14ac:dyDescent="0.25">
      <c r="B2" s="14" t="s">
        <v>174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2:16" ht="18" customHeight="1" x14ac:dyDescent="0.25">
      <c r="B3" s="13" t="str">
        <f>"Alle Sofort-, Abstell- und Vorbeugemaßnahmen zum Fall "&amp;'8D-Report'!$C$6&amp;"  ·  Kunde: "&amp;'8D-Report'!$C$7&amp;"  ·  Artikel: "&amp;'8D-Report'!$C$9&amp;" "&amp;'8D-Report'!$C$10</f>
        <v>Alle Sofort-, Abstell- und Vorbeugemaßnahmen zum Fall REK-2026-0318  ·  Kunde: Nordmark Antriebstechnik GmbH  ·  Artikel: FB-2260-04 Führungsbuchse Ø 26 mm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2:16" ht="7.5" customHeight="1" x14ac:dyDescent="0.25"/>
    <row r="5" spans="2:16" ht="21.75" customHeight="1" x14ac:dyDescent="0.25">
      <c r="B5" s="55" t="str">
        <f>"Maßnahmen gesamt:  "&amp;COUNTA($D$8:$D$42)&amp;"        erledigt:  "&amp;COUNTIF($J$8:$J$42,"Erledigt")&amp;"        in Arbeit:  "&amp;COUNTIF($J$8:$J$42,"In Arbeit")&amp;"        offen:  "&amp;COUNTIF($J$8:$J$42,"Offen")</f>
        <v>Maßnahmen gesamt:  16        erledigt:  10        in Arbeit:  2        offen:  4</v>
      </c>
      <c r="C5" s="55"/>
      <c r="D5" s="55"/>
      <c r="E5" s="55"/>
      <c r="F5" s="55"/>
      <c r="G5" s="55"/>
      <c r="H5" s="56" t="str">
        <f ca="1">"überfällig:  "&amp;SUM($O$8:$O$42)&amp;"        Erledigungsgrad:  "&amp;TEXT(IFERROR(COUNTIF($J$8:$J$42,"Erledigt")/COUNTA($D$8:$D$42),0),"0 %")&amp;"        Wirksamkeit bestätigt:  "&amp;COUNTIF($K$8:$K$42,"Bestätigt")</f>
        <v>überfällig:  1        Erledigungsgrad:  63 %        Wirksamkeit bestätigt:  10</v>
      </c>
      <c r="I5" s="56"/>
      <c r="J5" s="56"/>
      <c r="K5" s="56"/>
      <c r="L5" s="56"/>
      <c r="M5" s="56"/>
    </row>
    <row r="6" spans="2:16" ht="7.5" customHeight="1" x14ac:dyDescent="0.25"/>
    <row r="7" spans="2:16" ht="33.75" customHeight="1" x14ac:dyDescent="0.25">
      <c r="B7" s="33" t="s">
        <v>175</v>
      </c>
      <c r="C7" s="33" t="s">
        <v>176</v>
      </c>
      <c r="D7" s="33" t="s">
        <v>124</v>
      </c>
      <c r="E7" s="33" t="s">
        <v>177</v>
      </c>
      <c r="F7" s="33" t="s">
        <v>42</v>
      </c>
      <c r="G7" s="33" t="s">
        <v>178</v>
      </c>
      <c r="H7" s="33" t="s">
        <v>44</v>
      </c>
      <c r="I7" s="33" t="s">
        <v>179</v>
      </c>
      <c r="J7" s="33" t="s">
        <v>45</v>
      </c>
      <c r="K7" s="33" t="s">
        <v>180</v>
      </c>
      <c r="L7" s="33" t="s">
        <v>181</v>
      </c>
      <c r="M7" s="33" t="s">
        <v>182</v>
      </c>
      <c r="O7" s="41" t="s">
        <v>183</v>
      </c>
      <c r="P7" s="41" t="s">
        <v>184</v>
      </c>
    </row>
    <row r="8" spans="2:16" ht="21.75" customHeight="1" x14ac:dyDescent="0.25">
      <c r="B8" s="42">
        <f t="shared" ref="B8:B42" si="0">IF($D8="","",ROW()-7)</f>
        <v>1</v>
      </c>
      <c r="C8" s="38" t="s">
        <v>185</v>
      </c>
      <c r="D8" s="43" t="s">
        <v>186</v>
      </c>
      <c r="E8" s="38" t="s">
        <v>187</v>
      </c>
      <c r="F8" s="17" t="s">
        <v>43</v>
      </c>
      <c r="G8" s="17" t="s">
        <v>64</v>
      </c>
      <c r="H8" s="29">
        <v>46091</v>
      </c>
      <c r="I8" s="29">
        <v>46091</v>
      </c>
      <c r="J8" s="30" t="s">
        <v>46</v>
      </c>
      <c r="K8" s="38" t="s">
        <v>188</v>
      </c>
      <c r="L8" s="44">
        <f t="shared" ref="L8:L42" ca="1" si="1">IF($D8="","",IF($J8="Erledigt",IF(AND(ISNUMBER($I8),ISNUMBER($H8)),$I8-$H8,""),IF(ISNUMBER($H8),TODAY()-$H8,"")))</f>
        <v>0</v>
      </c>
      <c r="M8" s="43" t="s">
        <v>189</v>
      </c>
      <c r="O8" s="45">
        <f t="shared" ref="O8:O42" ca="1" si="2">IF(AND($D8&lt;&gt;"",$J8&lt;&gt;"Erledigt",ISNUMBER($H8),$H8&lt;TODAY()),1,0)</f>
        <v>0</v>
      </c>
      <c r="P8" s="46" t="str">
        <f t="shared" ref="P8:P42" si="3">IF(AND($D8&lt;&gt;"",$J8&lt;&gt;"Erledigt",ISNUMBER($H8)),$H8,"")</f>
        <v/>
      </c>
    </row>
    <row r="9" spans="2:16" ht="21.75" customHeight="1" x14ac:dyDescent="0.25">
      <c r="B9" s="42">
        <f t="shared" si="0"/>
        <v>2</v>
      </c>
      <c r="C9" s="38" t="s">
        <v>185</v>
      </c>
      <c r="D9" s="43" t="s">
        <v>190</v>
      </c>
      <c r="E9" s="38" t="s">
        <v>187</v>
      </c>
      <c r="F9" s="17" t="s">
        <v>67</v>
      </c>
      <c r="G9" s="17" t="s">
        <v>191</v>
      </c>
      <c r="H9" s="29">
        <v>46097</v>
      </c>
      <c r="I9" s="29">
        <v>46097</v>
      </c>
      <c r="J9" s="30" t="s">
        <v>46</v>
      </c>
      <c r="K9" s="38" t="s">
        <v>188</v>
      </c>
      <c r="L9" s="44">
        <f t="shared" ca="1" si="1"/>
        <v>0</v>
      </c>
      <c r="M9" s="43" t="s">
        <v>192</v>
      </c>
      <c r="O9" s="45">
        <f t="shared" ca="1" si="2"/>
        <v>0</v>
      </c>
      <c r="P9" s="46" t="str">
        <f t="shared" si="3"/>
        <v/>
      </c>
    </row>
    <row r="10" spans="2:16" ht="21.75" customHeight="1" x14ac:dyDescent="0.25">
      <c r="B10" s="42">
        <f t="shared" si="0"/>
        <v>3</v>
      </c>
      <c r="C10" s="38" t="s">
        <v>185</v>
      </c>
      <c r="D10" s="43" t="s">
        <v>193</v>
      </c>
      <c r="E10" s="38" t="s">
        <v>187</v>
      </c>
      <c r="F10" s="17" t="s">
        <v>194</v>
      </c>
      <c r="G10" s="17" t="s">
        <v>195</v>
      </c>
      <c r="H10" s="29">
        <v>46099</v>
      </c>
      <c r="I10" s="29">
        <v>46098</v>
      </c>
      <c r="J10" s="30" t="s">
        <v>46</v>
      </c>
      <c r="K10" s="38" t="s">
        <v>188</v>
      </c>
      <c r="L10" s="44">
        <f t="shared" ca="1" si="1"/>
        <v>-1</v>
      </c>
      <c r="M10" s="43" t="s">
        <v>196</v>
      </c>
      <c r="O10" s="45">
        <f t="shared" ca="1" si="2"/>
        <v>0</v>
      </c>
      <c r="P10" s="46" t="str">
        <f t="shared" si="3"/>
        <v/>
      </c>
    </row>
    <row r="11" spans="2:16" ht="21.75" customHeight="1" x14ac:dyDescent="0.25">
      <c r="B11" s="42">
        <f t="shared" si="0"/>
        <v>4</v>
      </c>
      <c r="C11" s="38" t="s">
        <v>197</v>
      </c>
      <c r="D11" s="43" t="s">
        <v>198</v>
      </c>
      <c r="E11" s="38" t="s">
        <v>199</v>
      </c>
      <c r="F11" s="17" t="s">
        <v>70</v>
      </c>
      <c r="G11" s="17" t="s">
        <v>200</v>
      </c>
      <c r="H11" s="29">
        <v>46115</v>
      </c>
      <c r="I11" s="29">
        <v>46114</v>
      </c>
      <c r="J11" s="30" t="s">
        <v>46</v>
      </c>
      <c r="K11" s="38" t="s">
        <v>188</v>
      </c>
      <c r="L11" s="44">
        <f t="shared" ca="1" si="1"/>
        <v>-1</v>
      </c>
      <c r="M11" s="43" t="s">
        <v>201</v>
      </c>
      <c r="O11" s="45">
        <f t="shared" ca="1" si="2"/>
        <v>0</v>
      </c>
      <c r="P11" s="46" t="str">
        <f t="shared" si="3"/>
        <v/>
      </c>
    </row>
    <row r="12" spans="2:16" ht="21.75" customHeight="1" x14ac:dyDescent="0.25">
      <c r="B12" s="42">
        <f t="shared" si="0"/>
        <v>5</v>
      </c>
      <c r="C12" s="38" t="s">
        <v>197</v>
      </c>
      <c r="D12" s="43" t="s">
        <v>202</v>
      </c>
      <c r="E12" s="38" t="s">
        <v>199</v>
      </c>
      <c r="F12" s="17" t="s">
        <v>73</v>
      </c>
      <c r="G12" s="17" t="s">
        <v>74</v>
      </c>
      <c r="H12" s="29">
        <v>46122</v>
      </c>
      <c r="I12" s="29">
        <v>46121</v>
      </c>
      <c r="J12" s="30" t="s">
        <v>46</v>
      </c>
      <c r="K12" s="38" t="s">
        <v>188</v>
      </c>
      <c r="L12" s="44">
        <f t="shared" ca="1" si="1"/>
        <v>-1</v>
      </c>
      <c r="M12" s="43" t="s">
        <v>203</v>
      </c>
      <c r="O12" s="45">
        <f t="shared" ca="1" si="2"/>
        <v>0</v>
      </c>
      <c r="P12" s="46" t="str">
        <f t="shared" si="3"/>
        <v/>
      </c>
    </row>
    <row r="13" spans="2:16" ht="21.75" customHeight="1" x14ac:dyDescent="0.25">
      <c r="B13" s="42">
        <f t="shared" si="0"/>
        <v>6</v>
      </c>
      <c r="C13" s="38" t="s">
        <v>204</v>
      </c>
      <c r="D13" s="43" t="s">
        <v>205</v>
      </c>
      <c r="E13" s="38" t="s">
        <v>206</v>
      </c>
      <c r="F13" s="17" t="s">
        <v>76</v>
      </c>
      <c r="G13" s="17" t="s">
        <v>77</v>
      </c>
      <c r="H13" s="29">
        <v>46157</v>
      </c>
      <c r="I13" s="29">
        <v>46155</v>
      </c>
      <c r="J13" s="30" t="s">
        <v>46</v>
      </c>
      <c r="K13" s="38" t="s">
        <v>188</v>
      </c>
      <c r="L13" s="44">
        <f t="shared" ca="1" si="1"/>
        <v>-2</v>
      </c>
      <c r="M13" s="43" t="s">
        <v>207</v>
      </c>
      <c r="O13" s="45">
        <f t="shared" ca="1" si="2"/>
        <v>0</v>
      </c>
      <c r="P13" s="46" t="str">
        <f t="shared" si="3"/>
        <v/>
      </c>
    </row>
    <row r="14" spans="2:16" ht="21.75" customHeight="1" x14ac:dyDescent="0.25">
      <c r="B14" s="42">
        <f t="shared" si="0"/>
        <v>7</v>
      </c>
      <c r="C14" s="38" t="s">
        <v>204</v>
      </c>
      <c r="D14" s="43" t="s">
        <v>208</v>
      </c>
      <c r="E14" s="38" t="s">
        <v>206</v>
      </c>
      <c r="F14" s="17" t="s">
        <v>43</v>
      </c>
      <c r="G14" s="17" t="s">
        <v>64</v>
      </c>
      <c r="H14" s="29">
        <v>46171</v>
      </c>
      <c r="I14" s="29">
        <v>46175</v>
      </c>
      <c r="J14" s="30" t="s">
        <v>46</v>
      </c>
      <c r="K14" s="38" t="s">
        <v>188</v>
      </c>
      <c r="L14" s="44">
        <f t="shared" ca="1" si="1"/>
        <v>4</v>
      </c>
      <c r="M14" s="43" t="s">
        <v>209</v>
      </c>
      <c r="O14" s="45">
        <f t="shared" ca="1" si="2"/>
        <v>0</v>
      </c>
      <c r="P14" s="46" t="str">
        <f t="shared" si="3"/>
        <v/>
      </c>
    </row>
    <row r="15" spans="2:16" ht="21.75" customHeight="1" x14ac:dyDescent="0.25">
      <c r="B15" s="42">
        <f t="shared" si="0"/>
        <v>8</v>
      </c>
      <c r="C15" s="38" t="s">
        <v>204</v>
      </c>
      <c r="D15" s="43" t="s">
        <v>210</v>
      </c>
      <c r="E15" s="38" t="s">
        <v>206</v>
      </c>
      <c r="F15" s="17" t="s">
        <v>73</v>
      </c>
      <c r="G15" s="17" t="s">
        <v>74</v>
      </c>
      <c r="H15" s="29">
        <v>46171</v>
      </c>
      <c r="I15" s="29">
        <v>46170</v>
      </c>
      <c r="J15" s="30" t="s">
        <v>46</v>
      </c>
      <c r="K15" s="38" t="s">
        <v>188</v>
      </c>
      <c r="L15" s="44">
        <f t="shared" ca="1" si="1"/>
        <v>-1</v>
      </c>
      <c r="M15" s="43" t="s">
        <v>211</v>
      </c>
      <c r="O15" s="45">
        <f t="shared" ca="1" si="2"/>
        <v>0</v>
      </c>
      <c r="P15" s="46" t="str">
        <f t="shared" si="3"/>
        <v/>
      </c>
    </row>
    <row r="16" spans="2:16" ht="21.75" customHeight="1" x14ac:dyDescent="0.25">
      <c r="B16" s="42">
        <f t="shared" si="0"/>
        <v>9</v>
      </c>
      <c r="C16" s="38" t="s">
        <v>212</v>
      </c>
      <c r="D16" s="43" t="s">
        <v>213</v>
      </c>
      <c r="E16" s="38" t="s">
        <v>206</v>
      </c>
      <c r="F16" s="17" t="s">
        <v>67</v>
      </c>
      <c r="G16" s="17" t="s">
        <v>191</v>
      </c>
      <c r="H16" s="29">
        <v>46188</v>
      </c>
      <c r="I16" s="29">
        <v>46188</v>
      </c>
      <c r="J16" s="30" t="s">
        <v>46</v>
      </c>
      <c r="K16" s="38" t="s">
        <v>188</v>
      </c>
      <c r="L16" s="44">
        <f t="shared" ca="1" si="1"/>
        <v>0</v>
      </c>
      <c r="M16" s="43" t="s">
        <v>214</v>
      </c>
      <c r="O16" s="45">
        <f t="shared" ca="1" si="2"/>
        <v>0</v>
      </c>
      <c r="P16" s="46" t="str">
        <f t="shared" si="3"/>
        <v/>
      </c>
    </row>
    <row r="17" spans="2:16" ht="21.75" customHeight="1" x14ac:dyDescent="0.25">
      <c r="B17" s="42">
        <f t="shared" si="0"/>
        <v>10</v>
      </c>
      <c r="C17" s="38" t="s">
        <v>212</v>
      </c>
      <c r="D17" s="43" t="s">
        <v>215</v>
      </c>
      <c r="E17" s="38" t="s">
        <v>206</v>
      </c>
      <c r="F17" s="17" t="s">
        <v>67</v>
      </c>
      <c r="G17" s="17" t="s">
        <v>191</v>
      </c>
      <c r="H17" s="29">
        <v>46199</v>
      </c>
      <c r="I17" s="29">
        <v>46198</v>
      </c>
      <c r="J17" s="30" t="s">
        <v>46</v>
      </c>
      <c r="K17" s="38" t="s">
        <v>188</v>
      </c>
      <c r="L17" s="44">
        <f t="shared" ca="1" si="1"/>
        <v>-1</v>
      </c>
      <c r="M17" s="43" t="s">
        <v>216</v>
      </c>
      <c r="O17" s="45">
        <f t="shared" ca="1" si="2"/>
        <v>0</v>
      </c>
      <c r="P17" s="46" t="str">
        <f t="shared" si="3"/>
        <v/>
      </c>
    </row>
    <row r="18" spans="2:16" ht="21.75" customHeight="1" x14ac:dyDescent="0.25">
      <c r="B18" s="42">
        <f t="shared" si="0"/>
        <v>11</v>
      </c>
      <c r="C18" s="38" t="s">
        <v>212</v>
      </c>
      <c r="D18" s="43" t="s">
        <v>217</v>
      </c>
      <c r="E18" s="38" t="s">
        <v>206</v>
      </c>
      <c r="F18" s="17" t="s">
        <v>43</v>
      </c>
      <c r="G18" s="17" t="s">
        <v>64</v>
      </c>
      <c r="H18" s="29">
        <v>46234</v>
      </c>
      <c r="I18" s="29"/>
      <c r="J18" s="30" t="s">
        <v>135</v>
      </c>
      <c r="K18" s="38" t="s">
        <v>143</v>
      </c>
      <c r="L18" s="44">
        <f t="shared" ca="1" si="1"/>
        <v>22</v>
      </c>
      <c r="M18" s="43" t="s">
        <v>218</v>
      </c>
      <c r="O18" s="45">
        <f t="shared" ca="1" si="2"/>
        <v>1</v>
      </c>
      <c r="P18" s="46">
        <f t="shared" si="3"/>
        <v>46234</v>
      </c>
    </row>
    <row r="19" spans="2:16" ht="21.75" customHeight="1" x14ac:dyDescent="0.25">
      <c r="B19" s="42">
        <f t="shared" si="0"/>
        <v>12</v>
      </c>
      <c r="C19" s="38" t="s">
        <v>212</v>
      </c>
      <c r="D19" s="43" t="s">
        <v>219</v>
      </c>
      <c r="E19" s="38" t="s">
        <v>206</v>
      </c>
      <c r="F19" s="17" t="s">
        <v>43</v>
      </c>
      <c r="G19" s="17" t="s">
        <v>64</v>
      </c>
      <c r="H19" s="29">
        <v>46297</v>
      </c>
      <c r="I19" s="29"/>
      <c r="J19" s="30" t="s">
        <v>143</v>
      </c>
      <c r="K19" s="38" t="s">
        <v>143</v>
      </c>
      <c r="L19" s="44">
        <f t="shared" ca="1" si="1"/>
        <v>-41</v>
      </c>
      <c r="M19" s="43" t="s">
        <v>220</v>
      </c>
      <c r="O19" s="45">
        <f t="shared" ca="1" si="2"/>
        <v>0</v>
      </c>
      <c r="P19" s="46">
        <f t="shared" si="3"/>
        <v>46297</v>
      </c>
    </row>
    <row r="20" spans="2:16" ht="21.75" customHeight="1" x14ac:dyDescent="0.25">
      <c r="B20" s="42">
        <f t="shared" si="0"/>
        <v>13</v>
      </c>
      <c r="C20" s="38" t="s">
        <v>221</v>
      </c>
      <c r="D20" s="43" t="s">
        <v>222</v>
      </c>
      <c r="E20" s="38" t="s">
        <v>223</v>
      </c>
      <c r="F20" s="17" t="s">
        <v>76</v>
      </c>
      <c r="G20" s="17" t="s">
        <v>77</v>
      </c>
      <c r="H20" s="29">
        <v>46283</v>
      </c>
      <c r="I20" s="29"/>
      <c r="J20" s="30" t="s">
        <v>135</v>
      </c>
      <c r="K20" s="38" t="s">
        <v>143</v>
      </c>
      <c r="L20" s="44">
        <f t="shared" ca="1" si="1"/>
        <v>-27</v>
      </c>
      <c r="M20" s="43" t="s">
        <v>224</v>
      </c>
      <c r="O20" s="45">
        <f t="shared" ca="1" si="2"/>
        <v>0</v>
      </c>
      <c r="P20" s="46">
        <f t="shared" si="3"/>
        <v>46283</v>
      </c>
    </row>
    <row r="21" spans="2:16" ht="21.75" customHeight="1" x14ac:dyDescent="0.25">
      <c r="B21" s="42">
        <f t="shared" si="0"/>
        <v>14</v>
      </c>
      <c r="C21" s="38" t="s">
        <v>221</v>
      </c>
      <c r="D21" s="43" t="s">
        <v>225</v>
      </c>
      <c r="E21" s="38" t="s">
        <v>223</v>
      </c>
      <c r="F21" s="17" t="s">
        <v>70</v>
      </c>
      <c r="G21" s="17" t="s">
        <v>200</v>
      </c>
      <c r="H21" s="29">
        <v>46332</v>
      </c>
      <c r="I21" s="29"/>
      <c r="J21" s="30" t="s">
        <v>143</v>
      </c>
      <c r="K21" s="38" t="s">
        <v>143</v>
      </c>
      <c r="L21" s="44">
        <f t="shared" ca="1" si="1"/>
        <v>-76</v>
      </c>
      <c r="M21" s="43" t="s">
        <v>226</v>
      </c>
      <c r="O21" s="45">
        <f t="shared" ca="1" si="2"/>
        <v>0</v>
      </c>
      <c r="P21" s="46">
        <f t="shared" si="3"/>
        <v>46332</v>
      </c>
    </row>
    <row r="22" spans="2:16" ht="21.75" customHeight="1" x14ac:dyDescent="0.25">
      <c r="B22" s="42">
        <f t="shared" si="0"/>
        <v>15</v>
      </c>
      <c r="C22" s="38" t="s">
        <v>221</v>
      </c>
      <c r="D22" s="43" t="s">
        <v>227</v>
      </c>
      <c r="E22" s="38" t="s">
        <v>223</v>
      </c>
      <c r="F22" s="17" t="s">
        <v>56</v>
      </c>
      <c r="G22" s="17" t="s">
        <v>228</v>
      </c>
      <c r="H22" s="29">
        <v>46290</v>
      </c>
      <c r="I22" s="29"/>
      <c r="J22" s="30" t="s">
        <v>143</v>
      </c>
      <c r="K22" s="38" t="s">
        <v>143</v>
      </c>
      <c r="L22" s="44">
        <f t="shared" ca="1" si="1"/>
        <v>-34</v>
      </c>
      <c r="M22" s="43" t="s">
        <v>229</v>
      </c>
      <c r="O22" s="45">
        <f t="shared" ca="1" si="2"/>
        <v>0</v>
      </c>
      <c r="P22" s="46">
        <f t="shared" si="3"/>
        <v>46290</v>
      </c>
    </row>
    <row r="23" spans="2:16" ht="21.75" customHeight="1" x14ac:dyDescent="0.25">
      <c r="B23" s="42">
        <f t="shared" si="0"/>
        <v>16</v>
      </c>
      <c r="C23" s="38" t="s">
        <v>230</v>
      </c>
      <c r="D23" s="43" t="s">
        <v>231</v>
      </c>
      <c r="E23" s="38" t="s">
        <v>223</v>
      </c>
      <c r="F23" s="17" t="s">
        <v>56</v>
      </c>
      <c r="G23" s="17" t="s">
        <v>228</v>
      </c>
      <c r="H23" s="29">
        <v>46295</v>
      </c>
      <c r="I23" s="29"/>
      <c r="J23" s="30" t="s">
        <v>143</v>
      </c>
      <c r="K23" s="38" t="s">
        <v>143</v>
      </c>
      <c r="L23" s="44">
        <f t="shared" ca="1" si="1"/>
        <v>-39</v>
      </c>
      <c r="M23" s="43" t="s">
        <v>232</v>
      </c>
      <c r="O23" s="45">
        <f t="shared" ca="1" si="2"/>
        <v>0</v>
      </c>
      <c r="P23" s="46">
        <f t="shared" si="3"/>
        <v>46295</v>
      </c>
    </row>
    <row r="24" spans="2:16" ht="21.75" customHeight="1" x14ac:dyDescent="0.25">
      <c r="B24" s="42" t="str">
        <f t="shared" si="0"/>
        <v/>
      </c>
      <c r="C24" s="38"/>
      <c r="D24" s="43"/>
      <c r="E24" s="38"/>
      <c r="F24" s="17"/>
      <c r="G24" s="17"/>
      <c r="H24" s="29"/>
      <c r="I24" s="29"/>
      <c r="J24" s="30"/>
      <c r="K24" s="38"/>
      <c r="L24" s="44" t="str">
        <f t="shared" ca="1" si="1"/>
        <v/>
      </c>
      <c r="M24" s="43"/>
      <c r="O24" s="45">
        <f t="shared" ca="1" si="2"/>
        <v>0</v>
      </c>
      <c r="P24" s="46" t="str">
        <f t="shared" si="3"/>
        <v/>
      </c>
    </row>
    <row r="25" spans="2:16" ht="21.75" customHeight="1" x14ac:dyDescent="0.25">
      <c r="B25" s="42" t="str">
        <f t="shared" si="0"/>
        <v/>
      </c>
      <c r="C25" s="38"/>
      <c r="D25" s="43"/>
      <c r="E25" s="38"/>
      <c r="F25" s="17"/>
      <c r="G25" s="17"/>
      <c r="H25" s="29"/>
      <c r="I25" s="29"/>
      <c r="J25" s="30"/>
      <c r="K25" s="38"/>
      <c r="L25" s="44" t="str">
        <f t="shared" ca="1" si="1"/>
        <v/>
      </c>
      <c r="M25" s="43"/>
      <c r="O25" s="45">
        <f t="shared" ca="1" si="2"/>
        <v>0</v>
      </c>
      <c r="P25" s="46" t="str">
        <f t="shared" si="3"/>
        <v/>
      </c>
    </row>
    <row r="26" spans="2:16" ht="21.75" customHeight="1" x14ac:dyDescent="0.25">
      <c r="B26" s="42" t="str">
        <f t="shared" si="0"/>
        <v/>
      </c>
      <c r="C26" s="38"/>
      <c r="D26" s="43"/>
      <c r="E26" s="38"/>
      <c r="F26" s="17"/>
      <c r="G26" s="17"/>
      <c r="H26" s="29"/>
      <c r="I26" s="29"/>
      <c r="J26" s="30"/>
      <c r="K26" s="38"/>
      <c r="L26" s="44" t="str">
        <f t="shared" ca="1" si="1"/>
        <v/>
      </c>
      <c r="M26" s="43"/>
      <c r="O26" s="45">
        <f t="shared" ca="1" si="2"/>
        <v>0</v>
      </c>
      <c r="P26" s="46" t="str">
        <f t="shared" si="3"/>
        <v/>
      </c>
    </row>
    <row r="27" spans="2:16" ht="21.75" customHeight="1" x14ac:dyDescent="0.25">
      <c r="B27" s="42" t="str">
        <f t="shared" si="0"/>
        <v/>
      </c>
      <c r="C27" s="38"/>
      <c r="D27" s="43"/>
      <c r="E27" s="38"/>
      <c r="F27" s="17"/>
      <c r="G27" s="17"/>
      <c r="H27" s="29"/>
      <c r="I27" s="29"/>
      <c r="J27" s="30"/>
      <c r="K27" s="38"/>
      <c r="L27" s="44" t="str">
        <f t="shared" ca="1" si="1"/>
        <v/>
      </c>
      <c r="M27" s="43"/>
      <c r="O27" s="45">
        <f t="shared" ca="1" si="2"/>
        <v>0</v>
      </c>
      <c r="P27" s="46" t="str">
        <f t="shared" si="3"/>
        <v/>
      </c>
    </row>
    <row r="28" spans="2:16" ht="21.75" customHeight="1" x14ac:dyDescent="0.25">
      <c r="B28" s="42" t="str">
        <f t="shared" si="0"/>
        <v/>
      </c>
      <c r="C28" s="38"/>
      <c r="D28" s="43"/>
      <c r="E28" s="38"/>
      <c r="F28" s="17"/>
      <c r="G28" s="17"/>
      <c r="H28" s="29"/>
      <c r="I28" s="29"/>
      <c r="J28" s="30"/>
      <c r="K28" s="38"/>
      <c r="L28" s="44" t="str">
        <f t="shared" ca="1" si="1"/>
        <v/>
      </c>
      <c r="M28" s="43"/>
      <c r="O28" s="45">
        <f t="shared" ca="1" si="2"/>
        <v>0</v>
      </c>
      <c r="P28" s="46" t="str">
        <f t="shared" si="3"/>
        <v/>
      </c>
    </row>
    <row r="29" spans="2:16" ht="21.75" customHeight="1" x14ac:dyDescent="0.25">
      <c r="B29" s="42" t="str">
        <f t="shared" si="0"/>
        <v/>
      </c>
      <c r="C29" s="38"/>
      <c r="D29" s="43"/>
      <c r="E29" s="38"/>
      <c r="F29" s="17"/>
      <c r="G29" s="17"/>
      <c r="H29" s="29"/>
      <c r="I29" s="29"/>
      <c r="J29" s="30"/>
      <c r="K29" s="38"/>
      <c r="L29" s="44" t="str">
        <f t="shared" ca="1" si="1"/>
        <v/>
      </c>
      <c r="M29" s="43"/>
      <c r="O29" s="45">
        <f t="shared" ca="1" si="2"/>
        <v>0</v>
      </c>
      <c r="P29" s="46" t="str">
        <f t="shared" si="3"/>
        <v/>
      </c>
    </row>
    <row r="30" spans="2:16" ht="21.75" customHeight="1" x14ac:dyDescent="0.25">
      <c r="B30" s="42" t="str">
        <f t="shared" si="0"/>
        <v/>
      </c>
      <c r="C30" s="38"/>
      <c r="D30" s="43"/>
      <c r="E30" s="38"/>
      <c r="F30" s="17"/>
      <c r="G30" s="17"/>
      <c r="H30" s="29"/>
      <c r="I30" s="29"/>
      <c r="J30" s="30"/>
      <c r="K30" s="38"/>
      <c r="L30" s="44" t="str">
        <f t="shared" ca="1" si="1"/>
        <v/>
      </c>
      <c r="M30" s="43"/>
      <c r="O30" s="45">
        <f t="shared" ca="1" si="2"/>
        <v>0</v>
      </c>
      <c r="P30" s="46" t="str">
        <f t="shared" si="3"/>
        <v/>
      </c>
    </row>
    <row r="31" spans="2:16" ht="21.75" customHeight="1" x14ac:dyDescent="0.25">
      <c r="B31" s="42" t="str">
        <f t="shared" si="0"/>
        <v/>
      </c>
      <c r="C31" s="38"/>
      <c r="D31" s="43"/>
      <c r="E31" s="38"/>
      <c r="F31" s="17"/>
      <c r="G31" s="17"/>
      <c r="H31" s="29"/>
      <c r="I31" s="29"/>
      <c r="J31" s="30"/>
      <c r="K31" s="38"/>
      <c r="L31" s="44" t="str">
        <f t="shared" ca="1" si="1"/>
        <v/>
      </c>
      <c r="M31" s="43"/>
      <c r="O31" s="45">
        <f t="shared" ca="1" si="2"/>
        <v>0</v>
      </c>
      <c r="P31" s="46" t="str">
        <f t="shared" si="3"/>
        <v/>
      </c>
    </row>
    <row r="32" spans="2:16" ht="21.75" customHeight="1" x14ac:dyDescent="0.25">
      <c r="B32" s="42" t="str">
        <f t="shared" si="0"/>
        <v/>
      </c>
      <c r="C32" s="38"/>
      <c r="D32" s="43"/>
      <c r="E32" s="38"/>
      <c r="F32" s="17"/>
      <c r="G32" s="17"/>
      <c r="H32" s="29"/>
      <c r="I32" s="29"/>
      <c r="J32" s="30"/>
      <c r="K32" s="38"/>
      <c r="L32" s="44" t="str">
        <f t="shared" ca="1" si="1"/>
        <v/>
      </c>
      <c r="M32" s="43"/>
      <c r="O32" s="45">
        <f t="shared" ca="1" si="2"/>
        <v>0</v>
      </c>
      <c r="P32" s="46" t="str">
        <f t="shared" si="3"/>
        <v/>
      </c>
    </row>
    <row r="33" spans="2:16" ht="21.75" customHeight="1" x14ac:dyDescent="0.25">
      <c r="B33" s="42" t="str">
        <f t="shared" si="0"/>
        <v/>
      </c>
      <c r="C33" s="38"/>
      <c r="D33" s="43"/>
      <c r="E33" s="38"/>
      <c r="F33" s="17"/>
      <c r="G33" s="17"/>
      <c r="H33" s="29"/>
      <c r="I33" s="29"/>
      <c r="J33" s="30"/>
      <c r="K33" s="38"/>
      <c r="L33" s="44" t="str">
        <f t="shared" ca="1" si="1"/>
        <v/>
      </c>
      <c r="M33" s="43"/>
      <c r="O33" s="45">
        <f t="shared" ca="1" si="2"/>
        <v>0</v>
      </c>
      <c r="P33" s="46" t="str">
        <f t="shared" si="3"/>
        <v/>
      </c>
    </row>
    <row r="34" spans="2:16" ht="21.75" customHeight="1" x14ac:dyDescent="0.25">
      <c r="B34" s="42" t="str">
        <f t="shared" si="0"/>
        <v/>
      </c>
      <c r="C34" s="38"/>
      <c r="D34" s="43"/>
      <c r="E34" s="38"/>
      <c r="F34" s="17"/>
      <c r="G34" s="17"/>
      <c r="H34" s="29"/>
      <c r="I34" s="29"/>
      <c r="J34" s="30"/>
      <c r="K34" s="38"/>
      <c r="L34" s="44" t="str">
        <f t="shared" ca="1" si="1"/>
        <v/>
      </c>
      <c r="M34" s="43"/>
      <c r="O34" s="45">
        <f t="shared" ca="1" si="2"/>
        <v>0</v>
      </c>
      <c r="P34" s="46" t="str">
        <f t="shared" si="3"/>
        <v/>
      </c>
    </row>
    <row r="35" spans="2:16" ht="21.75" customHeight="1" x14ac:dyDescent="0.25">
      <c r="B35" s="42" t="str">
        <f t="shared" si="0"/>
        <v/>
      </c>
      <c r="C35" s="38"/>
      <c r="D35" s="43"/>
      <c r="E35" s="38"/>
      <c r="F35" s="17"/>
      <c r="G35" s="17"/>
      <c r="H35" s="29"/>
      <c r="I35" s="29"/>
      <c r="J35" s="30"/>
      <c r="K35" s="38"/>
      <c r="L35" s="44" t="str">
        <f t="shared" ca="1" si="1"/>
        <v/>
      </c>
      <c r="M35" s="43"/>
      <c r="O35" s="45">
        <f t="shared" ca="1" si="2"/>
        <v>0</v>
      </c>
      <c r="P35" s="46" t="str">
        <f t="shared" si="3"/>
        <v/>
      </c>
    </row>
    <row r="36" spans="2:16" ht="21.75" customHeight="1" x14ac:dyDescent="0.25">
      <c r="B36" s="42" t="str">
        <f t="shared" si="0"/>
        <v/>
      </c>
      <c r="C36" s="38"/>
      <c r="D36" s="43"/>
      <c r="E36" s="38"/>
      <c r="F36" s="17"/>
      <c r="G36" s="17"/>
      <c r="H36" s="29"/>
      <c r="I36" s="29"/>
      <c r="J36" s="30"/>
      <c r="K36" s="38"/>
      <c r="L36" s="44" t="str">
        <f t="shared" ca="1" si="1"/>
        <v/>
      </c>
      <c r="M36" s="43"/>
      <c r="O36" s="45">
        <f t="shared" ca="1" si="2"/>
        <v>0</v>
      </c>
      <c r="P36" s="46" t="str">
        <f t="shared" si="3"/>
        <v/>
      </c>
    </row>
    <row r="37" spans="2:16" ht="21.75" customHeight="1" x14ac:dyDescent="0.25">
      <c r="B37" s="42" t="str">
        <f t="shared" si="0"/>
        <v/>
      </c>
      <c r="C37" s="38"/>
      <c r="D37" s="43"/>
      <c r="E37" s="38"/>
      <c r="F37" s="17"/>
      <c r="G37" s="17"/>
      <c r="H37" s="29"/>
      <c r="I37" s="29"/>
      <c r="J37" s="30"/>
      <c r="K37" s="38"/>
      <c r="L37" s="44" t="str">
        <f t="shared" ca="1" si="1"/>
        <v/>
      </c>
      <c r="M37" s="43"/>
      <c r="O37" s="45">
        <f t="shared" ca="1" si="2"/>
        <v>0</v>
      </c>
      <c r="P37" s="46" t="str">
        <f t="shared" si="3"/>
        <v/>
      </c>
    </row>
    <row r="38" spans="2:16" ht="21.75" customHeight="1" x14ac:dyDescent="0.25">
      <c r="B38" s="42" t="str">
        <f t="shared" si="0"/>
        <v/>
      </c>
      <c r="C38" s="38"/>
      <c r="D38" s="43"/>
      <c r="E38" s="38"/>
      <c r="F38" s="17"/>
      <c r="G38" s="17"/>
      <c r="H38" s="29"/>
      <c r="I38" s="29"/>
      <c r="J38" s="30"/>
      <c r="K38" s="38"/>
      <c r="L38" s="44" t="str">
        <f t="shared" ca="1" si="1"/>
        <v/>
      </c>
      <c r="M38" s="43"/>
      <c r="O38" s="45">
        <f t="shared" ca="1" si="2"/>
        <v>0</v>
      </c>
      <c r="P38" s="46" t="str">
        <f t="shared" si="3"/>
        <v/>
      </c>
    </row>
    <row r="39" spans="2:16" ht="21.75" customHeight="1" x14ac:dyDescent="0.25">
      <c r="B39" s="42" t="str">
        <f t="shared" si="0"/>
        <v/>
      </c>
      <c r="C39" s="38"/>
      <c r="D39" s="43"/>
      <c r="E39" s="38"/>
      <c r="F39" s="17"/>
      <c r="G39" s="17"/>
      <c r="H39" s="29"/>
      <c r="I39" s="29"/>
      <c r="J39" s="30"/>
      <c r="K39" s="38"/>
      <c r="L39" s="44" t="str">
        <f t="shared" ca="1" si="1"/>
        <v/>
      </c>
      <c r="M39" s="43"/>
      <c r="O39" s="45">
        <f t="shared" ca="1" si="2"/>
        <v>0</v>
      </c>
      <c r="P39" s="46" t="str">
        <f t="shared" si="3"/>
        <v/>
      </c>
    </row>
    <row r="40" spans="2:16" ht="21.75" customHeight="1" x14ac:dyDescent="0.25">
      <c r="B40" s="42" t="str">
        <f t="shared" si="0"/>
        <v/>
      </c>
      <c r="C40" s="38"/>
      <c r="D40" s="43"/>
      <c r="E40" s="38"/>
      <c r="F40" s="17"/>
      <c r="G40" s="17"/>
      <c r="H40" s="29"/>
      <c r="I40" s="29"/>
      <c r="J40" s="30"/>
      <c r="K40" s="38"/>
      <c r="L40" s="44" t="str">
        <f t="shared" ca="1" si="1"/>
        <v/>
      </c>
      <c r="M40" s="43"/>
      <c r="O40" s="45">
        <f t="shared" ca="1" si="2"/>
        <v>0</v>
      </c>
      <c r="P40" s="46" t="str">
        <f t="shared" si="3"/>
        <v/>
      </c>
    </row>
    <row r="41" spans="2:16" ht="21.75" customHeight="1" x14ac:dyDescent="0.25">
      <c r="B41" s="42" t="str">
        <f t="shared" si="0"/>
        <v/>
      </c>
      <c r="C41" s="38"/>
      <c r="D41" s="43"/>
      <c r="E41" s="38"/>
      <c r="F41" s="17"/>
      <c r="G41" s="17"/>
      <c r="H41" s="29"/>
      <c r="I41" s="29"/>
      <c r="J41" s="30"/>
      <c r="K41" s="38"/>
      <c r="L41" s="44" t="str">
        <f t="shared" ca="1" si="1"/>
        <v/>
      </c>
      <c r="M41" s="43"/>
      <c r="O41" s="45">
        <f t="shared" ca="1" si="2"/>
        <v>0</v>
      </c>
      <c r="P41" s="46" t="str">
        <f t="shared" si="3"/>
        <v/>
      </c>
    </row>
    <row r="42" spans="2:16" ht="21.75" customHeight="1" x14ac:dyDescent="0.25">
      <c r="B42" s="42" t="str">
        <f t="shared" si="0"/>
        <v/>
      </c>
      <c r="C42" s="38"/>
      <c r="D42" s="43"/>
      <c r="E42" s="38"/>
      <c r="F42" s="17"/>
      <c r="G42" s="17"/>
      <c r="H42" s="29"/>
      <c r="I42" s="29"/>
      <c r="J42" s="30"/>
      <c r="K42" s="38"/>
      <c r="L42" s="44" t="str">
        <f t="shared" ca="1" si="1"/>
        <v/>
      </c>
      <c r="M42" s="43"/>
      <c r="O42" s="45">
        <f t="shared" ca="1" si="2"/>
        <v>0</v>
      </c>
      <c r="P42" s="46" t="str">
        <f t="shared" si="3"/>
        <v/>
      </c>
    </row>
    <row r="44" spans="2:16" x14ac:dyDescent="0.25">
      <c r="B44" s="54" t="s">
        <v>233</v>
      </c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2:16" x14ac:dyDescent="0.25">
      <c r="B45" s="54" t="s">
        <v>234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</row>
    <row r="46" spans="2:16" x14ac:dyDescent="0.25">
      <c r="B46" s="54" t="s">
        <v>235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</row>
  </sheetData>
  <autoFilter ref="B7:M42" xr:uid="{00000000-0009-0000-0000-000001000000}"/>
  <mergeCells count="7">
    <mergeCell ref="B45:M45"/>
    <mergeCell ref="B46:M46"/>
    <mergeCell ref="B2:M2"/>
    <mergeCell ref="B3:M3"/>
    <mergeCell ref="B5:G5"/>
    <mergeCell ref="H5:M5"/>
    <mergeCell ref="B44:M44"/>
  </mergeCells>
  <conditionalFormatting sqref="B8:M42">
    <cfRule type="expression" dxfId="15" priority="3">
      <formula>$O8=1</formula>
    </cfRule>
  </conditionalFormatting>
  <conditionalFormatting sqref="H8:H42">
    <cfRule type="expression" dxfId="14" priority="12">
      <formula>AND($O8=0,$J8&lt;&gt;"Erledigt",ISNUMBER($H8),$H8-TODAY()&lt;=14,$H8&gt;=TODAY())</formula>
    </cfRule>
  </conditionalFormatting>
  <conditionalFormatting sqref="H5:M5">
    <cfRule type="expression" dxfId="13" priority="2">
      <formula>SUM($O$8:$O$42)&gt;0</formula>
    </cfRule>
  </conditionalFormatting>
  <conditionalFormatting sqref="J8:J42">
    <cfRule type="cellIs" dxfId="12" priority="4" operator="equal">
      <formula>"Erledigt"</formula>
    </cfRule>
    <cfRule type="cellIs" dxfId="11" priority="5" operator="equal">
      <formula>"In Arbeit"</formula>
    </cfRule>
    <cfRule type="cellIs" dxfId="10" priority="6" operator="equal">
      <formula>"Offen"</formula>
    </cfRule>
    <cfRule type="cellIs" dxfId="9" priority="7" operator="equal">
      <formula>"Nicht relevant"</formula>
    </cfRule>
    <cfRule type="cellIs" dxfId="8" priority="8" operator="equal">
      <formula>"Entfallen"</formula>
    </cfRule>
  </conditionalFormatting>
  <conditionalFormatting sqref="K8:K42">
    <cfRule type="cellIs" dxfId="7" priority="9" operator="equal">
      <formula>"Bestätigt"</formula>
    </cfRule>
    <cfRule type="cellIs" dxfId="6" priority="10" operator="equal">
      <formula>"Nicht wirksam"</formula>
    </cfRule>
  </conditionalFormatting>
  <conditionalFormatting sqref="L8:L42">
    <cfRule type="cellIs" dxfId="5" priority="11" operator="greaterThan">
      <formula>0</formula>
    </cfRule>
  </conditionalFormatting>
  <dataValidations count="5">
    <dataValidation type="list" allowBlank="1" sqref="J8:J42" xr:uid="{00000000-0002-0000-0100-000000000000}">
      <formula1>"Offen,In Arbeit,Erledigt,Entfallen"</formula1>
      <formula2>0</formula2>
    </dataValidation>
    <dataValidation type="list" allowBlank="1" sqref="C8:C42" xr:uid="{00000000-0002-0000-0100-000001000000}">
      <formula1>"D0,D1,D2,D3,D4,D5,D6,D7,D8"</formula1>
      <formula2>0</formula2>
    </dataValidation>
    <dataValidation type="list" allowBlank="1" sqref="E8:E42" xr:uid="{00000000-0002-0000-0100-000002000000}">
      <formula1>"Sofortmaßnahme,Analyse,Abstellmaßnahme,Vorbeugemaßnahme"</formula1>
      <formula2>0</formula2>
    </dataValidation>
    <dataValidation type="list" allowBlank="1" sqref="K8:K42" xr:uid="{00000000-0002-0000-0100-000003000000}">
      <formula1>"Offen,Bestätigt,Nicht wirksam"</formula1>
      <formula2>0</formula2>
    </dataValidation>
    <dataValidation type="date" operator="greaterThan" allowBlank="1" errorTitle="Ungültiges Datum" error="Bitte ein gültiges Datum eingeben (TT.MM.JJJJ)." sqref="H8:I42" xr:uid="{00000000-0002-0000-0100-000004000000}">
      <formula1>DATE(2000,1,1)</formula1>
      <formula2>0</formula2>
    </dataValidation>
  </dataValidations>
  <pageMargins left="0.4" right="0.4" top="1" bottom="1" header="0.511811023622047" footer="0.511811023622047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C1D2F"/>
    <pageSetUpPr fitToPage="1"/>
  </sheetPr>
  <dimension ref="B1:K27"/>
  <sheetViews>
    <sheetView showGridLines="0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7109375" defaultRowHeight="15" x14ac:dyDescent="0.25"/>
  <cols>
    <col min="1" max="1" width="2.28515625" customWidth="1"/>
    <col min="2" max="2" width="17" customWidth="1"/>
    <col min="3" max="3" width="52" customWidth="1"/>
    <col min="4" max="4" width="28" customWidth="1"/>
    <col min="5" max="5" width="18" customWidth="1"/>
    <col min="6" max="6" width="34" customWidth="1"/>
    <col min="7" max="10" width="13" customWidth="1"/>
    <col min="11" max="11" width="26" customWidth="1"/>
    <col min="12" max="12" width="2.28515625" customWidth="1"/>
  </cols>
  <sheetData>
    <row r="1" spans="2:11" ht="6" customHeight="1" x14ac:dyDescent="0.25"/>
    <row r="2" spans="2:11" ht="33.75" customHeight="1" x14ac:dyDescent="0.25">
      <c r="B2" s="14" t="s">
        <v>236</v>
      </c>
      <c r="C2" s="14"/>
      <c r="D2" s="14"/>
      <c r="E2" s="14"/>
      <c r="F2" s="14"/>
      <c r="G2" s="14"/>
      <c r="H2" s="14"/>
      <c r="I2" s="14"/>
      <c r="J2" s="14"/>
      <c r="K2" s="14"/>
    </row>
    <row r="3" spans="2:11" ht="18" customHeight="1" x14ac:dyDescent="0.25">
      <c r="B3" s="13" t="s">
        <v>237</v>
      </c>
      <c r="C3" s="13"/>
      <c r="D3" s="13"/>
      <c r="E3" s="13"/>
      <c r="F3" s="13"/>
      <c r="G3" s="13"/>
      <c r="H3" s="13"/>
      <c r="I3" s="13"/>
      <c r="J3" s="13"/>
      <c r="K3" s="13"/>
    </row>
    <row r="4" spans="2:11" ht="7.5" customHeight="1" x14ac:dyDescent="0.25"/>
    <row r="5" spans="2:11" ht="19.5" customHeight="1" x14ac:dyDescent="0.25">
      <c r="B5" s="12" t="s">
        <v>238</v>
      </c>
      <c r="C5" s="12"/>
      <c r="D5" s="12"/>
      <c r="E5" s="12" t="s">
        <v>239</v>
      </c>
      <c r="F5" s="12"/>
      <c r="G5" s="12"/>
    </row>
    <row r="6" spans="2:11" ht="15.75" customHeight="1" x14ac:dyDescent="0.25">
      <c r="B6" s="33" t="s">
        <v>80</v>
      </c>
      <c r="C6" s="33" t="s">
        <v>240</v>
      </c>
      <c r="D6" s="33" t="s">
        <v>241</v>
      </c>
      <c r="E6" s="33" t="s">
        <v>242</v>
      </c>
      <c r="F6" s="33" t="s">
        <v>243</v>
      </c>
      <c r="G6" s="33" t="s">
        <v>244</v>
      </c>
    </row>
    <row r="7" spans="2:11" ht="21.75" customHeight="1" x14ac:dyDescent="0.25">
      <c r="B7" s="32" t="s">
        <v>245</v>
      </c>
      <c r="C7" s="35" t="s">
        <v>246</v>
      </c>
      <c r="D7" s="35" t="s">
        <v>247</v>
      </c>
      <c r="E7" s="32" t="s">
        <v>248</v>
      </c>
      <c r="F7" s="35" t="s">
        <v>249</v>
      </c>
      <c r="G7" s="30" t="s">
        <v>250</v>
      </c>
    </row>
    <row r="8" spans="2:11" ht="21.75" customHeight="1" x14ac:dyDescent="0.25">
      <c r="B8" s="32" t="s">
        <v>251</v>
      </c>
      <c r="C8" s="35" t="s">
        <v>252</v>
      </c>
      <c r="D8" s="35" t="s">
        <v>253</v>
      </c>
      <c r="E8" s="32" t="s">
        <v>254</v>
      </c>
      <c r="F8" s="35" t="s">
        <v>255</v>
      </c>
      <c r="G8" s="30" t="s">
        <v>256</v>
      </c>
    </row>
    <row r="9" spans="2:11" ht="21.75" customHeight="1" x14ac:dyDescent="0.25">
      <c r="B9" s="32" t="s">
        <v>257</v>
      </c>
      <c r="C9" s="35" t="s">
        <v>258</v>
      </c>
      <c r="D9" s="35" t="s">
        <v>259</v>
      </c>
      <c r="E9" s="32" t="s">
        <v>260</v>
      </c>
      <c r="F9" s="35" t="s">
        <v>261</v>
      </c>
      <c r="G9" s="30" t="s">
        <v>256</v>
      </c>
    </row>
    <row r="10" spans="2:11" ht="21.75" customHeight="1" x14ac:dyDescent="0.25">
      <c r="B10" s="32" t="s">
        <v>262</v>
      </c>
      <c r="C10" s="35" t="s">
        <v>263</v>
      </c>
      <c r="D10" s="35" t="s">
        <v>264</v>
      </c>
      <c r="E10" s="32" t="s">
        <v>265</v>
      </c>
      <c r="F10" s="35" t="s">
        <v>266</v>
      </c>
      <c r="G10" s="30" t="s">
        <v>188</v>
      </c>
    </row>
    <row r="11" spans="2:11" ht="21.75" customHeight="1" x14ac:dyDescent="0.25">
      <c r="B11" s="32" t="s">
        <v>267</v>
      </c>
      <c r="C11" s="35" t="s">
        <v>268</v>
      </c>
      <c r="D11" s="35" t="s">
        <v>269</v>
      </c>
      <c r="E11" s="32" t="s">
        <v>270</v>
      </c>
      <c r="F11" s="35" t="s">
        <v>271</v>
      </c>
      <c r="G11" s="30" t="s">
        <v>188</v>
      </c>
    </row>
    <row r="12" spans="2:11" ht="31.5" customHeight="1" x14ac:dyDescent="0.25">
      <c r="B12" s="47" t="s">
        <v>272</v>
      </c>
      <c r="C12" s="57" t="s">
        <v>273</v>
      </c>
      <c r="D12" s="57"/>
      <c r="E12" s="32" t="s">
        <v>274</v>
      </c>
      <c r="F12" s="35" t="s">
        <v>275</v>
      </c>
      <c r="G12" s="30" t="s">
        <v>256</v>
      </c>
    </row>
    <row r="13" spans="2:11" ht="18" customHeight="1" x14ac:dyDescent="0.25">
      <c r="B13" s="48"/>
      <c r="C13" s="58"/>
      <c r="D13" s="58"/>
      <c r="E13" s="16" t="s">
        <v>276</v>
      </c>
      <c r="F13" s="49" t="str">
        <f>IF(COUNTIF($G$7:$G$12,"Bestätigt")=0,"noch offen",MID(IF($G$7="Bestätigt"," / "&amp;$E$7,"")&amp;IF($G$8="Bestätigt"," / "&amp;$E$8,"")&amp;IF($G$9="Bestätigt"," / "&amp;$E$9,"")&amp;IF($G$10="Bestätigt"," / "&amp;$E$10,"")&amp;IF($G$11="Bestätigt"," / "&amp;$E$11,"")&amp;IF($G$12="Bestätigt"," / "&amp;$E$12,""),4,200))</f>
        <v>Methode / Messung</v>
      </c>
      <c r="G13" s="20" t="str">
        <f>COUNTIF($G$7:$G$12,"Bestätigt")&amp;" von "&amp;COUNTA($F$7:$F$12)</f>
        <v>2 von 6</v>
      </c>
    </row>
    <row r="14" spans="2:11" ht="9.75" customHeight="1" x14ac:dyDescent="0.25"/>
    <row r="15" spans="2:11" ht="19.5" customHeight="1" x14ac:dyDescent="0.25">
      <c r="B15" s="12" t="s">
        <v>277</v>
      </c>
      <c r="C15" s="12"/>
      <c r="D15" s="12"/>
      <c r="E15" s="12" t="s">
        <v>278</v>
      </c>
      <c r="F15" s="12"/>
      <c r="G15" s="12"/>
      <c r="H15" s="12"/>
      <c r="I15" s="12"/>
      <c r="J15" s="12"/>
      <c r="K15" s="12"/>
    </row>
    <row r="16" spans="2:11" ht="30" customHeight="1" x14ac:dyDescent="0.25">
      <c r="B16" s="33" t="s">
        <v>80</v>
      </c>
      <c r="C16" s="33" t="s">
        <v>240</v>
      </c>
      <c r="D16" s="33" t="s">
        <v>241</v>
      </c>
      <c r="E16" s="2" t="s">
        <v>279</v>
      </c>
      <c r="F16" s="2"/>
      <c r="G16" s="33" t="s">
        <v>125</v>
      </c>
      <c r="H16" s="33" t="s">
        <v>280</v>
      </c>
      <c r="I16" s="33" t="s">
        <v>281</v>
      </c>
      <c r="J16" s="33" t="s">
        <v>282</v>
      </c>
      <c r="K16" s="33" t="s">
        <v>283</v>
      </c>
    </row>
    <row r="17" spans="2:11" ht="21.75" customHeight="1" x14ac:dyDescent="0.25">
      <c r="B17" s="32" t="s">
        <v>245</v>
      </c>
      <c r="C17" s="35" t="s">
        <v>284</v>
      </c>
      <c r="D17" s="35" t="s">
        <v>285</v>
      </c>
      <c r="E17" s="1" t="s">
        <v>286</v>
      </c>
      <c r="F17" s="1"/>
      <c r="G17" s="38">
        <v>5</v>
      </c>
      <c r="H17" s="38">
        <v>4</v>
      </c>
      <c r="I17" s="22">
        <f>IF(COUNT(G17:H17)=2,G17*H17,"")</f>
        <v>20</v>
      </c>
      <c r="J17" s="20" t="str">
        <f>IF(I17="","",IF(I17&gt;=15,"Hoch",IF(I17&gt;=8,"Mittel","Niedrig")))</f>
        <v>Hoch</v>
      </c>
      <c r="K17" s="35" t="s">
        <v>287</v>
      </c>
    </row>
    <row r="18" spans="2:11" ht="21.75" customHeight="1" x14ac:dyDescent="0.25">
      <c r="B18" s="32" t="s">
        <v>251</v>
      </c>
      <c r="C18" s="35" t="s">
        <v>288</v>
      </c>
      <c r="D18" s="35" t="s">
        <v>289</v>
      </c>
      <c r="E18" s="1" t="s">
        <v>249</v>
      </c>
      <c r="F18" s="1"/>
      <c r="G18" s="38">
        <v>4</v>
      </c>
      <c r="H18" s="38">
        <v>4</v>
      </c>
      <c r="I18" s="22">
        <f>IF(COUNT(G18:H18)=2,G18*H18,"")</f>
        <v>16</v>
      </c>
      <c r="J18" s="20" t="str">
        <f>IF(I18="","",IF(I18&gt;=15,"Hoch",IF(I18&gt;=8,"Mittel","Niedrig")))</f>
        <v>Hoch</v>
      </c>
      <c r="K18" s="35" t="s">
        <v>290</v>
      </c>
    </row>
    <row r="19" spans="2:11" ht="21.75" customHeight="1" x14ac:dyDescent="0.25">
      <c r="B19" s="32" t="s">
        <v>257</v>
      </c>
      <c r="C19" s="35" t="s">
        <v>291</v>
      </c>
      <c r="D19" s="35" t="s">
        <v>292</v>
      </c>
      <c r="E19" s="1" t="s">
        <v>271</v>
      </c>
      <c r="F19" s="1"/>
      <c r="G19" s="38">
        <v>4</v>
      </c>
      <c r="H19" s="38">
        <v>3</v>
      </c>
      <c r="I19" s="22">
        <f>IF(COUNT(G19:H19)=2,G19*H19,"")</f>
        <v>12</v>
      </c>
      <c r="J19" s="20" t="str">
        <f>IF(I19="","",IF(I19&gt;=15,"Hoch",IF(I19&gt;=8,"Mittel","Niedrig")))</f>
        <v>Mittel</v>
      </c>
      <c r="K19" s="35" t="s">
        <v>293</v>
      </c>
    </row>
    <row r="20" spans="2:11" ht="21.75" customHeight="1" x14ac:dyDescent="0.25">
      <c r="B20" s="32" t="s">
        <v>262</v>
      </c>
      <c r="C20" s="35" t="s">
        <v>294</v>
      </c>
      <c r="D20" s="35" t="s">
        <v>295</v>
      </c>
      <c r="E20" s="1" t="s">
        <v>296</v>
      </c>
      <c r="F20" s="1"/>
      <c r="G20" s="38">
        <v>3</v>
      </c>
      <c r="H20" s="38">
        <v>3</v>
      </c>
      <c r="I20" s="22">
        <f>IF(COUNT(G20:H20)=2,G20*H20,"")</f>
        <v>9</v>
      </c>
      <c r="J20" s="20" t="str">
        <f>IF(I20="","",IF(I20&gt;=15,"Hoch",IF(I20&gt;=8,"Mittel","Niedrig")))</f>
        <v>Mittel</v>
      </c>
      <c r="K20" s="35" t="s">
        <v>297</v>
      </c>
    </row>
    <row r="21" spans="2:11" ht="21.75" customHeight="1" x14ac:dyDescent="0.25">
      <c r="B21" s="32" t="s">
        <v>267</v>
      </c>
      <c r="C21" s="35" t="s">
        <v>298</v>
      </c>
      <c r="D21" s="35" t="s">
        <v>299</v>
      </c>
      <c r="E21" s="1"/>
      <c r="F21" s="1"/>
      <c r="G21" s="38"/>
      <c r="H21" s="38"/>
      <c r="I21" s="22" t="str">
        <f>IF(COUNT(G21:H21)=2,G21*H21,"")</f>
        <v/>
      </c>
      <c r="J21" s="20" t="str">
        <f>IF(I21="","",IF(I21&gt;=15,"Hoch",IF(I21&gt;=8,"Mittel","Niedrig")))</f>
        <v/>
      </c>
      <c r="K21" s="35"/>
    </row>
    <row r="22" spans="2:11" ht="30" customHeight="1" x14ac:dyDescent="0.25">
      <c r="B22" s="47" t="s">
        <v>272</v>
      </c>
      <c r="C22" s="57" t="s">
        <v>300</v>
      </c>
      <c r="D22" s="57"/>
    </row>
    <row r="24" spans="2:11" ht="15" customHeight="1" x14ac:dyDescent="0.25">
      <c r="B24" s="54" t="s">
        <v>301</v>
      </c>
      <c r="C24" s="54"/>
      <c r="D24" s="54"/>
      <c r="E24" s="54"/>
      <c r="F24" s="54"/>
      <c r="G24" s="54"/>
      <c r="H24" s="54"/>
      <c r="I24" s="54"/>
      <c r="J24" s="54"/>
      <c r="K24" s="54"/>
    </row>
    <row r="25" spans="2:11" ht="15" customHeight="1" x14ac:dyDescent="0.25">
      <c r="B25" s="54" t="s">
        <v>302</v>
      </c>
      <c r="C25" s="54"/>
      <c r="D25" s="54"/>
      <c r="E25" s="54"/>
      <c r="F25" s="54"/>
      <c r="G25" s="54"/>
      <c r="H25" s="54"/>
      <c r="I25" s="54"/>
      <c r="J25" s="54"/>
      <c r="K25" s="54"/>
    </row>
    <row r="26" spans="2:11" ht="15" customHeight="1" x14ac:dyDescent="0.25">
      <c r="B26" s="54" t="s">
        <v>303</v>
      </c>
      <c r="C26" s="54"/>
      <c r="D26" s="54"/>
      <c r="E26" s="54"/>
      <c r="F26" s="54"/>
      <c r="G26" s="54"/>
      <c r="H26" s="54"/>
      <c r="I26" s="54"/>
      <c r="J26" s="54"/>
      <c r="K26" s="54"/>
    </row>
    <row r="27" spans="2:11" ht="15" customHeight="1" x14ac:dyDescent="0.25">
      <c r="B27" s="54" t="s">
        <v>304</v>
      </c>
      <c r="C27" s="54"/>
      <c r="D27" s="54"/>
      <c r="E27" s="54"/>
      <c r="F27" s="54"/>
      <c r="G27" s="54"/>
      <c r="H27" s="54"/>
      <c r="I27" s="54"/>
      <c r="J27" s="54"/>
      <c r="K27" s="54"/>
    </row>
  </sheetData>
  <mergeCells count="19">
    <mergeCell ref="B24:K24"/>
    <mergeCell ref="B25:K25"/>
    <mergeCell ref="B26:K26"/>
    <mergeCell ref="B27:K27"/>
    <mergeCell ref="E18:F18"/>
    <mergeCell ref="E19:F19"/>
    <mergeCell ref="E20:F20"/>
    <mergeCell ref="E21:F21"/>
    <mergeCell ref="C22:D22"/>
    <mergeCell ref="C13:D13"/>
    <mergeCell ref="B15:D15"/>
    <mergeCell ref="E15:K15"/>
    <mergeCell ref="E16:F16"/>
    <mergeCell ref="E17:F17"/>
    <mergeCell ref="B2:K2"/>
    <mergeCell ref="B3:K3"/>
    <mergeCell ref="B5:D5"/>
    <mergeCell ref="E5:G5"/>
    <mergeCell ref="C12:D12"/>
  </mergeCells>
  <conditionalFormatting sqref="G7:G12">
    <cfRule type="cellIs" dxfId="4" priority="2" operator="equal">
      <formula>"Bestätigt"</formula>
    </cfRule>
    <cfRule type="cellIs" dxfId="3" priority="3" operator="equal">
      <formula>"Möglich"</formula>
    </cfRule>
    <cfRule type="cellIs" dxfId="2" priority="4" operator="equal">
      <formula>"Ausgeschlossen"</formula>
    </cfRule>
  </conditionalFormatting>
  <conditionalFormatting sqref="I17:I21">
    <cfRule type="colorScale" priority="5">
      <colorScale>
        <cfvo type="num" val="1"/>
        <cfvo type="num" val="10"/>
        <cfvo type="num" val="25"/>
        <color rgb="FFF5EFE6"/>
        <color rgb="FFF7DCA9"/>
        <color rgb="FFE2A0A9"/>
      </colorScale>
    </cfRule>
  </conditionalFormatting>
  <conditionalFormatting sqref="J17:J21">
    <cfRule type="cellIs" dxfId="1" priority="6" operator="equal">
      <formula>"Hoch"</formula>
    </cfRule>
    <cfRule type="cellIs" dxfId="0" priority="7" operator="equal">
      <formula>"Mittel"</formula>
    </cfRule>
  </conditionalFormatting>
  <dataValidations count="2">
    <dataValidation type="list" allowBlank="1" sqref="G7:G12" xr:uid="{00000000-0002-0000-0200-000000000000}">
      <formula1>"Ausgeschlossen,Möglich,Bestätigt"</formula1>
      <formula2>0</formula2>
    </dataValidation>
    <dataValidation type="whole" allowBlank="1" errorTitle="Ungültige Bewertung" error="Bitte einen Wert zwischen 1 und 5 eingeben." sqref="G17:H21" xr:uid="{00000000-0002-0000-0200-000001000000}">
      <formula1>1</formula1>
      <formula2>5</formula2>
    </dataValidation>
  </dataValidations>
  <pageMargins left="0.4" right="0.4" top="1" bottom="1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</vt:i4>
      </vt:variant>
    </vt:vector>
  </HeadingPairs>
  <TitlesOfParts>
    <vt:vector size="7" baseType="lpstr">
      <vt:lpstr>8D-Report</vt:lpstr>
      <vt:lpstr>Maßnahmenplan</vt:lpstr>
      <vt:lpstr>Ursachenanalyse</vt:lpstr>
      <vt:lpstr>'8D-Report'!Druckbereich</vt:lpstr>
      <vt:lpstr>Maßnahmenplan!Druckbereich</vt:lpstr>
      <vt:lpstr>Ursachenanalyse!Druckbereich</vt:lpstr>
      <vt:lpstr>Maßnahmenplan!Drucktitel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8D-Report Vorlage</dc:title>
  <dc:subject/>
  <dc:creator>Qualitätsmanagement</dc:creator>
  <dc:description>Vorlage für 8D-Reports (D0-D8) mit Maßnahmenplan und Ursachenanalyse</dc:description>
  <cp:lastModifiedBy>Sergio Jiménez Canales</cp:lastModifiedBy>
  <cp:revision>0</cp:revision>
  <dcterms:created xsi:type="dcterms:W3CDTF">2026-08-22T06:00:23Z</dcterms:created>
  <dcterms:modified xsi:type="dcterms:W3CDTF">2026-08-22T06:12:12Z</dcterms:modified>
  <dc:language>en-US</dc:language>
</cp:coreProperties>
</file>