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4084DA29-DEC7-498C-AB35-F0A665BFA93F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Übersicht" sheetId="1" r:id="rId1"/>
    <sheet name="Abrechnung" sheetId="2" r:id="rId2"/>
    <sheet name="Konfiguration" sheetId="3" r:id="rId3"/>
  </sheets>
  <definedNames>
    <definedName name="_xlnm._FilterDatabase" localSheetId="1" hidden="1">Abrechnung!$A$6:$L$6</definedName>
    <definedName name="_xlnm.Print_Area" localSheetId="1">Abrechnung!$A$1:$L$32</definedName>
    <definedName name="_xlnm.Print_Area" localSheetId="0">Übersicht!$A$1:$J$49</definedName>
    <definedName name="_xlnm.Print_Titles" localSheetId="1">Abrechnung!$6:$6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2" i="2" l="1"/>
  <c r="K31" i="2"/>
  <c r="J31" i="2"/>
  <c r="A31" i="2"/>
  <c r="K30" i="2"/>
  <c r="J30" i="2"/>
  <c r="A30" i="2"/>
  <c r="K29" i="2"/>
  <c r="J29" i="2"/>
  <c r="A29" i="2"/>
  <c r="K28" i="2"/>
  <c r="J28" i="2"/>
  <c r="A28" i="2"/>
  <c r="K27" i="2"/>
  <c r="J27" i="2"/>
  <c r="A27" i="2"/>
  <c r="K26" i="2"/>
  <c r="J26" i="2"/>
  <c r="A26" i="2"/>
  <c r="K25" i="2"/>
  <c r="J25" i="2"/>
  <c r="A25" i="2"/>
  <c r="K24" i="2"/>
  <c r="J24" i="2"/>
  <c r="A24" i="2"/>
  <c r="K23" i="2"/>
  <c r="J23" i="2"/>
  <c r="A23" i="2"/>
  <c r="K22" i="2"/>
  <c r="J22" i="2"/>
  <c r="A22" i="2"/>
  <c r="J21" i="2"/>
  <c r="K21" i="2" s="1"/>
  <c r="A21" i="2"/>
  <c r="J20" i="2"/>
  <c r="K20" i="2" s="1"/>
  <c r="A20" i="2"/>
  <c r="K19" i="2"/>
  <c r="J19" i="2"/>
  <c r="A19" i="2"/>
  <c r="K18" i="2"/>
  <c r="J18" i="2"/>
  <c r="A18" i="2"/>
  <c r="J17" i="2"/>
  <c r="K17" i="2" s="1"/>
  <c r="A17" i="2"/>
  <c r="J16" i="2"/>
  <c r="K16" i="2" s="1"/>
  <c r="A16" i="2"/>
  <c r="J15" i="2"/>
  <c r="K15" i="2" s="1"/>
  <c r="A15" i="2"/>
  <c r="J14" i="2"/>
  <c r="K14" i="2" s="1"/>
  <c r="A14" i="2"/>
  <c r="J13" i="2"/>
  <c r="K13" i="2" s="1"/>
  <c r="A13" i="2"/>
  <c r="J12" i="2"/>
  <c r="K12" i="2" s="1"/>
  <c r="A12" i="2"/>
  <c r="J11" i="2"/>
  <c r="K11" i="2" s="1"/>
  <c r="A11" i="2"/>
  <c r="J10" i="2"/>
  <c r="K10" i="2" s="1"/>
  <c r="A10" i="2"/>
  <c r="J9" i="2"/>
  <c r="K9" i="2" s="1"/>
  <c r="A9" i="2"/>
  <c r="J8" i="2"/>
  <c r="K8" i="2" s="1"/>
  <c r="D14" i="1" s="1"/>
  <c r="A8" i="2"/>
  <c r="J7" i="2"/>
  <c r="J32" i="2" s="1"/>
  <c r="A7" i="2"/>
  <c r="B28" i="1"/>
  <c r="E28" i="1" s="1"/>
  <c r="E27" i="1"/>
  <c r="D27" i="1"/>
  <c r="F27" i="1" s="1"/>
  <c r="B27" i="1"/>
  <c r="B26" i="1"/>
  <c r="E26" i="1" s="1"/>
  <c r="B25" i="1"/>
  <c r="E25" i="1" s="1"/>
  <c r="E24" i="1"/>
  <c r="B24" i="1"/>
  <c r="D24" i="1" s="1"/>
  <c r="F24" i="1" s="1"/>
  <c r="B23" i="1"/>
  <c r="E23" i="1" s="1"/>
  <c r="B22" i="1"/>
  <c r="E22" i="1" s="1"/>
  <c r="I21" i="1"/>
  <c r="H21" i="1"/>
  <c r="B21" i="1"/>
  <c r="E21" i="1" s="1"/>
  <c r="I20" i="1"/>
  <c r="H20" i="1"/>
  <c r="E20" i="1"/>
  <c r="D20" i="1"/>
  <c r="F20" i="1" s="1"/>
  <c r="B20" i="1"/>
  <c r="I19" i="1"/>
  <c r="I22" i="1" s="1"/>
  <c r="H19" i="1"/>
  <c r="H22" i="1" s="1"/>
  <c r="I24" i="1" s="1"/>
  <c r="E19" i="1"/>
  <c r="B19" i="1"/>
  <c r="D19" i="1" s="1"/>
  <c r="F14" i="1"/>
  <c r="F11" i="1"/>
  <c r="D11" i="1"/>
  <c r="B11" i="1"/>
  <c r="E29" i="1" l="1"/>
  <c r="H14" i="1"/>
  <c r="F19" i="1"/>
  <c r="D25" i="1"/>
  <c r="F25" i="1" s="1"/>
  <c r="H11" i="1"/>
  <c r="D26" i="1"/>
  <c r="F26" i="1" s="1"/>
  <c r="D22" i="1"/>
  <c r="F22" i="1" s="1"/>
  <c r="K7" i="2"/>
  <c r="D21" i="1"/>
  <c r="F21" i="1" s="1"/>
  <c r="D23" i="1"/>
  <c r="F23" i="1" s="1"/>
  <c r="D28" i="1"/>
  <c r="F28" i="1" s="1"/>
  <c r="F29" i="1" l="1"/>
  <c r="D29" i="1"/>
  <c r="K32" i="2"/>
  <c r="B14" i="1"/>
</calcChain>
</file>

<file path=xl/sharedStrings.xml><?xml version="1.0" encoding="utf-8"?>
<sst xmlns="http://schemas.openxmlformats.org/spreadsheetml/2006/main" count="178" uniqueCount="111">
  <si>
    <t>ABRECHNUNG 2026</t>
  </si>
  <si>
    <t>Übersicht · Einnahmen, Ausgaben und Umsatzsteuer</t>
  </si>
  <si>
    <t>STAMMDATEN</t>
  </si>
  <si>
    <t>Unternehmen</t>
  </si>
  <si>
    <t>Havelmann Kontor GmbH</t>
  </si>
  <si>
    <t>Erstellt von</t>
  </si>
  <si>
    <t>M. Havelmann</t>
  </si>
  <si>
    <t>Zeitraum</t>
  </si>
  <si>
    <t>01.01.2026 – 31.03.2026</t>
  </si>
  <si>
    <t>Erstellt am</t>
  </si>
  <si>
    <t>KENNZAHLEN</t>
  </si>
  <si>
    <t>Einnahmen (netto)</t>
  </si>
  <si>
    <t>Ausgaben (netto)</t>
  </si>
  <si>
    <t>Saldo (netto)</t>
  </si>
  <si>
    <t>USt-Zahllast</t>
  </si>
  <si>
    <t>Einnahmen (brutto)</t>
  </si>
  <si>
    <t>Ausgaben (brutto)</t>
  </si>
  <si>
    <t>Offene Posten</t>
  </si>
  <si>
    <t>Offener Betrag (brutto)</t>
  </si>
  <si>
    <t>AUSWERTUNG NACH KATEGORIE</t>
  </si>
  <si>
    <t>UMSATZSTEUER</t>
  </si>
  <si>
    <t>Kategorie</t>
  </si>
  <si>
    <t>Einnahmen</t>
  </si>
  <si>
    <t>Ausgaben</t>
  </si>
  <si>
    <t>Saldo</t>
  </si>
  <si>
    <t>Satz</t>
  </si>
  <si>
    <t>USt Einn.</t>
  </si>
  <si>
    <t>Vorsteuer</t>
  </si>
  <si>
    <t>19 %</t>
  </si>
  <si>
    <t>7 %</t>
  </si>
  <si>
    <t>0 %</t>
  </si>
  <si>
    <t>Summe</t>
  </si>
  <si>
    <t>USt-Zahllast Finanzamt</t>
  </si>
  <si>
    <t>Einnahmen- und Ausgabenaufstellung mit Umsatzsteuer</t>
  </si>
  <si>
    <t>BUCHUNGEN</t>
  </si>
  <si>
    <t>Nr.</t>
  </si>
  <si>
    <t>Datum</t>
  </si>
  <si>
    <t>Beleg-Nr.</t>
  </si>
  <si>
    <t>Beschreibung</t>
  </si>
  <si>
    <t>Art</t>
  </si>
  <si>
    <t>Zahlungsart</t>
  </si>
  <si>
    <t>Netto (€)</t>
  </si>
  <si>
    <t>USt-Satz</t>
  </si>
  <si>
    <t>USt-Betrag (€)</t>
  </si>
  <si>
    <t>Brutto (€)</t>
  </si>
  <si>
    <t>Status</t>
  </si>
  <si>
    <t>RE-2026-001</t>
  </si>
  <si>
    <t>Beratungsleistung Projekt Alpha</t>
  </si>
  <si>
    <t>Dienstleistungen</t>
  </si>
  <si>
    <t>Einnahme</t>
  </si>
  <si>
    <t>Überweisung</t>
  </si>
  <si>
    <t>Bezahlt</t>
  </si>
  <si>
    <t>ER-1042</t>
  </si>
  <si>
    <t>Büromaterial Fachhandel</t>
  </si>
  <si>
    <t>Material &amp; Bürobedarf</t>
  </si>
  <si>
    <t>Ausgabe</t>
  </si>
  <si>
    <t>Kreditkarte</t>
  </si>
  <si>
    <t>RE-2026-002</t>
  </si>
  <si>
    <t>Warenverkauf Charge 24</t>
  </si>
  <si>
    <t>Warenverkauf</t>
  </si>
  <si>
    <t>ER-1055</t>
  </si>
  <si>
    <t>Monatsmiete Büro Januar</t>
  </si>
  <si>
    <t>Miete &amp; Nebenkosten</t>
  </si>
  <si>
    <t>Lastschrift</t>
  </si>
  <si>
    <t>ER-1061</t>
  </si>
  <si>
    <t>Online-Werbung Kampagne</t>
  </si>
  <si>
    <t>Marketing &amp; Werbung</t>
  </si>
  <si>
    <t>RE-2026-003</t>
  </si>
  <si>
    <t>Wartungsvertrag Q1</t>
  </si>
  <si>
    <t>Offen</t>
  </si>
  <si>
    <t>ER-1078</t>
  </si>
  <si>
    <t>Wareneinkauf Lieferant Nord</t>
  </si>
  <si>
    <t>Wareneinkauf</t>
  </si>
  <si>
    <t>ER-1083</t>
  </si>
  <si>
    <t>Fachbücher &amp; Zeitschriften</t>
  </si>
  <si>
    <t>Sonstiges</t>
  </si>
  <si>
    <t>Bar</t>
  </si>
  <si>
    <t>RE-2026-004</t>
  </si>
  <si>
    <t>Umsatzerlöse Shop Februar</t>
  </si>
  <si>
    <t>Umsatzerlöse</t>
  </si>
  <si>
    <t>PayPal</t>
  </si>
  <si>
    <t>ER-1090</t>
  </si>
  <si>
    <t>Bahnticket Kundentermin</t>
  </si>
  <si>
    <t>Reisekosten</t>
  </si>
  <si>
    <t>RE-2026-005</t>
  </si>
  <si>
    <t>Dienstleistung Projekt Beta</t>
  </si>
  <si>
    <t>ER-1101</t>
  </si>
  <si>
    <t>Personal Aushilfe Februar</t>
  </si>
  <si>
    <t>Personal</t>
  </si>
  <si>
    <t>RE-2026-006</t>
  </si>
  <si>
    <t>Warenverkauf Charge 25</t>
  </si>
  <si>
    <t>ER-1115</t>
  </si>
  <si>
    <t>Nebenkosten Büro Q1</t>
  </si>
  <si>
    <t>RE-2026-007</t>
  </si>
  <si>
    <t>Beratung Workshop</t>
  </si>
  <si>
    <t>Konfiguration – Auswahllisten</t>
  </si>
  <si>
    <t>Diese Werte speisen die Dropdown-Listen im Blatt „Abrechnung“. Kategorien, Zahlungsarten und Steuersätze können hier angepasst werden.</t>
  </si>
  <si>
    <t>Kategorien</t>
  </si>
  <si>
    <t>So nutzen Sie die Vorlage</t>
  </si>
  <si>
    <t>1.  Tragen Sie im Blatt „Abrechnung“ jede Buchung in eine neue Zeile ein (Datum, Beleg-Nr., Beschreibung).</t>
  </si>
  <si>
    <t>2.  Wählen Sie Kategorie, Art (Einnahme/Ausgabe), Zahlungsart und USt-Satz aus den Listen aus.</t>
  </si>
  <si>
    <t>3.  Geben Sie nur den Netto-Betrag ein – USt-Betrag und Brutto werden automatisch berechnet.</t>
  </si>
  <si>
    <t>4.  Setzen Sie den Status auf „Bezahlt“ oder „Offen“, um offene Posten in der Übersicht zu sehen.</t>
  </si>
  <si>
    <t>5.  Alle Auswertungen (Saldo, Umsatzsteuer-Zahllast, Kategorien) aktualisieren sich von selbst.</t>
  </si>
  <si>
    <t>Farb-Legende</t>
  </si>
  <si>
    <t>Eingabefeld – hier tragen Sie Ihre Werte ein</t>
  </si>
  <si>
    <t>Automatische Berechnung – bitte nicht überschreiben</t>
  </si>
  <si>
    <t>Einnahme / Bezahlt</t>
  </si>
  <si>
    <t>Offener Posten</t>
  </si>
  <si>
    <t>Ausgaben-Überhang / negativer Saldo</t>
  </si>
  <si>
    <t>ABRECHNUNG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</si>
</sst>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&quot; €&quot;;[Red]\-#,##0.00&quot; €&quot;"/>
    <numFmt numFmtId="166" formatCode="#,##0.00&quot; €&quot;"/>
    <numFmt numFmtId="167" formatCode="0\ %"/>
  </numFmts>
  <fonts count="20" x14ac:knownFonts="1">
    <font>
      <sz val="11"/>
      <color theme="1"/>
      <name val="Calibri"/>
      <family val="2"/>
      <charset val="1"/>
    </font>
    <font>
      <b/>
      <sz val="24"/>
      <color rgb="FF33383F"/>
      <name val="Calibri"/>
      <charset val="1"/>
    </font>
    <font>
      <sz val="11"/>
      <color rgb="FF6B655E"/>
      <name val="Calibri"/>
      <charset val="1"/>
    </font>
    <font>
      <b/>
      <sz val="11"/>
      <color rgb="FF855A20"/>
      <name val="Calibri"/>
      <charset val="1"/>
    </font>
    <font>
      <b/>
      <sz val="10"/>
      <color rgb="FF6B655E"/>
      <name val="Calibri"/>
      <charset val="1"/>
    </font>
    <font>
      <sz val="10"/>
      <color rgb="FF2B2A28"/>
      <name val="Calibri"/>
      <charset val="1"/>
    </font>
    <font>
      <b/>
      <sz val="15"/>
      <color rgb="FF33383F"/>
      <name val="Calibri"/>
      <charset val="1"/>
    </font>
    <font>
      <b/>
      <sz val="15"/>
      <color rgb="FF855A20"/>
      <name val="Calibri"/>
      <charset val="1"/>
    </font>
    <font>
      <sz val="9"/>
      <color rgb="FF6B655E"/>
      <name val="Calibri"/>
      <charset val="1"/>
    </font>
    <font>
      <b/>
      <sz val="15"/>
      <color rgb="FF8A6113"/>
      <name val="Calibri"/>
      <charset val="1"/>
    </font>
    <font>
      <b/>
      <sz val="9"/>
      <color rgb="FFFFFFFF"/>
      <name val="Calibri"/>
      <charset val="1"/>
    </font>
    <font>
      <sz val="9"/>
      <color rgb="FF2B2A28"/>
      <name val="Calibri"/>
      <charset val="1"/>
    </font>
    <font>
      <sz val="9"/>
      <color rgb="FF33383F"/>
      <name val="Calibri"/>
      <charset val="1"/>
    </font>
    <font>
      <b/>
      <sz val="10"/>
      <color rgb="FFFFFFFF"/>
      <name val="Calibri"/>
      <charset val="1"/>
    </font>
    <font>
      <b/>
      <sz val="11"/>
      <color rgb="FFFFFFFF"/>
      <name val="Calibri"/>
      <charset val="1"/>
    </font>
    <font>
      <b/>
      <sz val="22"/>
      <color rgb="FF33383F"/>
      <name val="Calibri"/>
      <charset val="1"/>
    </font>
    <font>
      <sz val="10"/>
      <color rgb="FF6B655E"/>
      <name val="Calibri"/>
      <charset val="1"/>
    </font>
    <font>
      <b/>
      <sz val="10"/>
      <color rgb="FF33383F"/>
      <name val="Calibri"/>
      <charset val="1"/>
    </font>
    <font>
      <b/>
      <sz val="14"/>
      <color rgb="FF33383F"/>
      <name val="Calibri"/>
      <charset val="1"/>
    </font>
    <font>
      <i/>
      <sz val="9"/>
      <color rgb="FF6B655E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F2EFEA"/>
        <bgColor rgb="FFEEEDEA"/>
      </patternFill>
    </fill>
    <fill>
      <patternFill patternType="solid">
        <fgColor rgb="FFFBF5EC"/>
        <bgColor rgb="FFF7F4F0"/>
      </patternFill>
    </fill>
    <fill>
      <patternFill patternType="solid">
        <fgColor rgb="FFF7F4F0"/>
        <bgColor rgb="FFF8F6F3"/>
      </patternFill>
    </fill>
    <fill>
      <patternFill patternType="solid">
        <fgColor rgb="FF33383F"/>
        <bgColor rgb="FF262A30"/>
      </patternFill>
    </fill>
    <fill>
      <patternFill patternType="solid">
        <fgColor rgb="FFFFFFFF"/>
        <bgColor rgb="FFF9F9F9"/>
      </patternFill>
    </fill>
    <fill>
      <patternFill patternType="solid">
        <fgColor rgb="FFF8F6F3"/>
        <bgColor rgb="FFF7F4F0"/>
      </patternFill>
    </fill>
    <fill>
      <patternFill patternType="solid">
        <fgColor rgb="FF262A30"/>
        <bgColor rgb="FF2B2A28"/>
      </patternFill>
    </fill>
    <fill>
      <patternFill patternType="solid">
        <fgColor rgb="FFEEEDEA"/>
        <bgColor rgb="FFF2EFEA"/>
      </patternFill>
    </fill>
    <fill>
      <patternFill patternType="solid">
        <fgColor rgb="FFDCE6F0"/>
        <bgColor rgb="FFEEEDEA"/>
      </patternFill>
    </fill>
    <fill>
      <patternFill patternType="solid">
        <fgColor rgb="FFFBECD0"/>
        <bgColor rgb="FFF2EFEA"/>
      </patternFill>
    </fill>
    <fill>
      <patternFill patternType="solid">
        <fgColor rgb="FFF5DADA"/>
        <bgColor rgb="FFFBECD0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A9722C"/>
      </bottom>
      <diagonal/>
    </border>
    <border>
      <left style="medium">
        <color rgb="FFA9722C"/>
      </left>
      <right/>
      <top/>
      <bottom style="thin">
        <color rgb="FFA9722C"/>
      </bottom>
      <diagonal/>
    </border>
    <border>
      <left style="thin">
        <color rgb="FFDAD3CA"/>
      </left>
      <right/>
      <top style="thin">
        <color rgb="FFDAD3CA"/>
      </top>
      <bottom style="thin">
        <color rgb="FFDAD3CA"/>
      </bottom>
      <diagonal/>
    </border>
    <border>
      <left style="thin">
        <color rgb="FFDAD3CA"/>
      </left>
      <right style="thin">
        <color rgb="FFDAD3CA"/>
      </right>
      <top style="medium">
        <color rgb="FFA9722C"/>
      </top>
      <bottom/>
      <diagonal/>
    </border>
    <border>
      <left style="thin">
        <color rgb="FFDAD3CA"/>
      </left>
      <right style="thin">
        <color rgb="FFDAD3CA"/>
      </right>
      <top/>
      <bottom style="thin">
        <color rgb="FFDAD3C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AD3CA"/>
      </left>
      <right style="thin">
        <color rgb="FFDAD3CA"/>
      </right>
      <top style="thin">
        <color rgb="FFDAD3CA"/>
      </top>
      <bottom style="thin">
        <color rgb="FFDAD3CA"/>
      </bottom>
      <diagonal/>
    </border>
    <border>
      <left/>
      <right/>
      <top style="medium">
        <color rgb="FFA9722C"/>
      </top>
      <bottom/>
      <diagonal/>
    </border>
    <border>
      <left/>
      <right/>
      <top style="medium">
        <color rgb="FFA9722C"/>
      </top>
      <bottom style="medium">
        <color rgb="FFA9722C"/>
      </bottom>
      <diagonal/>
    </border>
    <border>
      <left style="thin">
        <color rgb="FFFFFFFF"/>
      </left>
      <right style="thin">
        <color rgb="FFFFFFFF"/>
      </right>
      <top style="medium">
        <color rgb="FF33383F"/>
      </top>
      <bottom style="medium">
        <color rgb="FF33383F"/>
      </bottom>
      <diagonal/>
    </border>
    <border>
      <left style="medium">
        <color rgb="FFA9722C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3" fillId="5" borderId="9" xfId="0" applyFont="1" applyFill="1" applyBorder="1" applyAlignment="1">
      <alignment horizontal="left" vertical="center"/>
    </xf>
    <xf numFmtId="0" fontId="11" fillId="7" borderId="7" xfId="0" applyFont="1" applyFill="1" applyBorder="1" applyAlignment="1">
      <alignment horizontal="left" vertical="center"/>
    </xf>
    <xf numFmtId="0" fontId="11" fillId="6" borderId="7" xfId="0" applyFont="1" applyFill="1" applyBorder="1" applyAlignment="1">
      <alignment horizontal="left" vertical="center"/>
    </xf>
    <xf numFmtId="0" fontId="10" fillId="5" borderId="6" xfId="0" applyFont="1" applyFill="1" applyBorder="1" applyAlignment="1">
      <alignment horizontal="left" vertical="center"/>
    </xf>
    <xf numFmtId="165" fontId="9" fillId="4" borderId="4" xfId="0" applyNumberFormat="1" applyFont="1" applyFill="1" applyBorder="1" applyAlignment="1">
      <alignment horizontal="left" vertical="center"/>
    </xf>
    <xf numFmtId="1" fontId="9" fillId="4" borderId="4" xfId="0" applyNumberFormat="1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top"/>
    </xf>
    <xf numFmtId="165" fontId="7" fillId="4" borderId="4" xfId="0" applyNumberFormat="1" applyFont="1" applyFill="1" applyBorder="1" applyAlignment="1">
      <alignment horizontal="left" vertical="center"/>
    </xf>
    <xf numFmtId="165" fontId="6" fillId="4" borderId="4" xfId="0" applyNumberFormat="1" applyFont="1" applyFill="1" applyBorder="1" applyAlignment="1">
      <alignment horizontal="left" vertical="center"/>
    </xf>
    <xf numFmtId="164" fontId="5" fillId="3" borderId="3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5" borderId="6" xfId="0" applyFont="1" applyFill="1" applyBorder="1" applyAlignment="1">
      <alignment horizontal="right" vertical="center"/>
    </xf>
    <xf numFmtId="0" fontId="10" fillId="5" borderId="6" xfId="0" applyFont="1" applyFill="1" applyBorder="1" applyAlignment="1">
      <alignment horizontal="center" vertical="center"/>
    </xf>
    <xf numFmtId="165" fontId="12" fillId="6" borderId="7" xfId="0" applyNumberFormat="1" applyFont="1" applyFill="1" applyBorder="1" applyAlignment="1">
      <alignment horizontal="right" vertical="center"/>
    </xf>
    <xf numFmtId="165" fontId="11" fillId="6" borderId="7" xfId="0" applyNumberFormat="1" applyFont="1" applyFill="1" applyBorder="1" applyAlignment="1">
      <alignment horizontal="right" vertical="center"/>
    </xf>
    <xf numFmtId="0" fontId="11" fillId="6" borderId="7" xfId="0" applyFont="1" applyFill="1" applyBorder="1" applyAlignment="1">
      <alignment horizontal="center" vertical="center"/>
    </xf>
    <xf numFmtId="166" fontId="12" fillId="6" borderId="7" xfId="0" applyNumberFormat="1" applyFont="1" applyFill="1" applyBorder="1" applyAlignment="1">
      <alignment horizontal="right" vertical="center"/>
    </xf>
    <xf numFmtId="165" fontId="12" fillId="7" borderId="7" xfId="0" applyNumberFormat="1" applyFont="1" applyFill="1" applyBorder="1" applyAlignment="1">
      <alignment horizontal="right" vertical="center"/>
    </xf>
    <xf numFmtId="165" fontId="11" fillId="7" borderId="7" xfId="0" applyNumberFormat="1" applyFont="1" applyFill="1" applyBorder="1" applyAlignment="1">
      <alignment horizontal="right" vertical="center"/>
    </xf>
    <xf numFmtId="0" fontId="11" fillId="7" borderId="7" xfId="0" applyFont="1" applyFill="1" applyBorder="1" applyAlignment="1">
      <alignment horizontal="center" vertical="center"/>
    </xf>
    <xf numFmtId="166" fontId="12" fillId="7" borderId="7" xfId="0" applyNumberFormat="1" applyFont="1" applyFill="1" applyBorder="1" applyAlignment="1">
      <alignment horizontal="right" vertical="center"/>
    </xf>
    <xf numFmtId="0" fontId="13" fillId="8" borderId="8" xfId="0" applyFont="1" applyFill="1" applyBorder="1" applyAlignment="1">
      <alignment horizontal="center" vertical="center"/>
    </xf>
    <xf numFmtId="166" fontId="13" fillId="8" borderId="8" xfId="0" applyNumberFormat="1" applyFont="1" applyFill="1" applyBorder="1" applyAlignment="1">
      <alignment horizontal="right" vertical="center"/>
    </xf>
    <xf numFmtId="166" fontId="14" fillId="5" borderId="9" xfId="0" applyNumberFormat="1" applyFont="1" applyFill="1" applyBorder="1" applyAlignment="1">
      <alignment horizontal="right" vertical="center"/>
    </xf>
    <xf numFmtId="165" fontId="13" fillId="8" borderId="8" xfId="0" applyNumberFormat="1" applyFont="1" applyFill="1" applyBorder="1" applyAlignment="1">
      <alignment horizontal="right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right" vertical="center"/>
    </xf>
    <xf numFmtId="0" fontId="16" fillId="9" borderId="7" xfId="0" applyFont="1" applyFill="1" applyBorder="1" applyAlignment="1">
      <alignment horizontal="center" vertical="center"/>
    </xf>
    <xf numFmtId="164" fontId="5" fillId="6" borderId="7" xfId="0" applyNumberFormat="1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left" vertical="center"/>
    </xf>
    <xf numFmtId="0" fontId="5" fillId="6" borderId="7" xfId="0" applyFont="1" applyFill="1" applyBorder="1" applyAlignment="1">
      <alignment horizontal="center" vertical="center"/>
    </xf>
    <xf numFmtId="166" fontId="5" fillId="6" borderId="7" xfId="0" applyNumberFormat="1" applyFont="1" applyFill="1" applyBorder="1" applyAlignment="1">
      <alignment horizontal="right" vertical="center"/>
    </xf>
    <xf numFmtId="167" fontId="5" fillId="6" borderId="7" xfId="0" applyNumberFormat="1" applyFont="1" applyFill="1" applyBorder="1" applyAlignment="1">
      <alignment horizontal="center" vertical="center"/>
    </xf>
    <xf numFmtId="166" fontId="16" fillId="9" borderId="7" xfId="0" applyNumberFormat="1" applyFont="1" applyFill="1" applyBorder="1" applyAlignment="1">
      <alignment horizontal="right" vertical="center"/>
    </xf>
    <xf numFmtId="166" fontId="17" fillId="9" borderId="7" xfId="0" applyNumberFormat="1" applyFont="1" applyFill="1" applyBorder="1" applyAlignment="1">
      <alignment horizontal="right" vertical="center"/>
    </xf>
    <xf numFmtId="164" fontId="5" fillId="7" borderId="7" xfId="0" applyNumberFormat="1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left" vertical="center"/>
    </xf>
    <xf numFmtId="0" fontId="5" fillId="7" borderId="7" xfId="0" applyFont="1" applyFill="1" applyBorder="1" applyAlignment="1">
      <alignment horizontal="center" vertical="center"/>
    </xf>
    <xf numFmtId="166" fontId="5" fillId="7" borderId="7" xfId="0" applyNumberFormat="1" applyFont="1" applyFill="1" applyBorder="1" applyAlignment="1">
      <alignment horizontal="right" vertical="center"/>
    </xf>
    <xf numFmtId="167" fontId="5" fillId="7" borderId="7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166" fontId="5" fillId="3" borderId="7" xfId="0" applyNumberFormat="1" applyFont="1" applyFill="1" applyBorder="1" applyAlignment="1">
      <alignment horizontal="right" vertical="center"/>
    </xf>
    <xf numFmtId="167" fontId="5" fillId="3" borderId="7" xfId="0" applyNumberFormat="1" applyFont="1" applyFill="1" applyBorder="1" applyAlignment="1">
      <alignment horizontal="center" vertical="center"/>
    </xf>
    <xf numFmtId="166" fontId="14" fillId="8" borderId="8" xfId="0" applyNumberFormat="1" applyFont="1" applyFill="1" applyBorder="1" applyAlignment="1">
      <alignment horizontal="right" vertical="center"/>
    </xf>
    <xf numFmtId="0" fontId="0" fillId="8" borderId="8" xfId="0" applyFill="1" applyBorder="1"/>
    <xf numFmtId="0" fontId="13" fillId="5" borderId="7" xfId="0" applyFont="1" applyFill="1" applyBorder="1" applyAlignment="1">
      <alignment horizontal="left" vertical="center"/>
    </xf>
    <xf numFmtId="0" fontId="0" fillId="3" borderId="7" xfId="0" applyFill="1" applyBorder="1"/>
    <xf numFmtId="0" fontId="0" fillId="9" borderId="7" xfId="0" applyFill="1" applyBorder="1"/>
    <xf numFmtId="0" fontId="0" fillId="10" borderId="7" xfId="0" applyFill="1" applyBorder="1"/>
    <xf numFmtId="0" fontId="0" fillId="11" borderId="7" xfId="0" applyFill="1" applyBorder="1"/>
    <xf numFmtId="0" fontId="0" fillId="12" borderId="7" xfId="0" applyFill="1" applyBorder="1"/>
    <xf numFmtId="0" fontId="13" fillId="8" borderId="8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8" borderId="8" xfId="0" applyFont="1" applyFill="1" applyBorder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Standard" xfId="0" builtinId="0"/>
  </cellStyles>
  <dxfs count="5">
    <dxf>
      <font>
        <b/>
        <sz val="10"/>
        <color rgb="FF8A6113"/>
        <name val="Calibri"/>
        <charset val="1"/>
      </font>
      <fill>
        <patternFill>
          <bgColor rgb="FFFBECD0"/>
        </patternFill>
      </fill>
    </dxf>
    <dxf>
      <font>
        <b/>
        <sz val="10"/>
        <color rgb="FF2C6E9C"/>
        <name val="Calibri"/>
        <charset val="1"/>
      </font>
      <fill>
        <patternFill>
          <bgColor rgb="FFDCE6F0"/>
        </patternFill>
      </fill>
    </dxf>
    <dxf>
      <font>
        <b/>
        <sz val="10"/>
        <color rgb="FF855A20"/>
        <name val="Calibri"/>
        <charset val="1"/>
      </font>
      <fill>
        <patternFill>
          <bgColor rgb="FFF2EFEA"/>
        </patternFill>
      </fill>
    </dxf>
    <dxf>
      <font>
        <b/>
        <sz val="10"/>
        <color rgb="FF2C6E9C"/>
        <name val="Calibri"/>
        <charset val="1"/>
      </font>
      <fill>
        <patternFill>
          <bgColor rgb="FFDCE6F0"/>
        </patternFill>
      </fill>
    </dxf>
    <dxf>
      <font>
        <b/>
        <sz val="9"/>
        <color rgb="FFB23A2E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113"/>
      <rgbColor rgb="FF800080"/>
      <rgbColor rgb="FF2C6E9C"/>
      <rgbColor rgb="FFDAD3CA"/>
      <rgbColor rgb="FF878787"/>
      <rgbColor rgb="FF9999FF"/>
      <rgbColor rgb="FF855A20"/>
      <rgbColor rgb="FFFBF5EC"/>
      <rgbColor rgb="FFDCE6F0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DEA"/>
      <rgbColor rgb="FFF2EFEA"/>
      <rgbColor rgb="FFFBECD0"/>
      <rgbColor rgb="FFF7F4F0"/>
      <rgbColor rgb="FFF8F6F3"/>
      <rgbColor rgb="FFF9F9F9"/>
      <rgbColor rgb="FFF5DADA"/>
      <rgbColor rgb="FF3366FF"/>
      <rgbColor rgb="FF33CCCC"/>
      <rgbColor rgb="FF99CC00"/>
      <rgbColor rgb="FFFFCC00"/>
      <rgbColor rgb="FFFF9900"/>
      <rgbColor rgb="FFFF6600"/>
      <rgbColor rgb="FF6B655E"/>
      <rgbColor rgb="FFA9722C"/>
      <rgbColor rgb="FF003366"/>
      <rgbColor rgb="FF339966"/>
      <rgbColor rgb="FF262A30"/>
      <rgbColor rgb="FF2B2A28"/>
      <rgbColor rgb="FFB23A2E"/>
      <rgbColor rgb="FF993366"/>
      <rgbColor rgb="FF333399"/>
      <rgbColor rgb="FF3338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Einnahmen und Ausgaben je Kategorie (netto)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Übersicht!$D$18</c:f>
              <c:strCache>
                <c:ptCount val="1"/>
                <c:pt idx="0">
                  <c:v>Einnahmen</c:v>
                </c:pt>
              </c:strCache>
            </c:strRef>
          </c:tx>
          <c:spPr>
            <a:solidFill>
              <a:srgbClr val="2C6E9C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Übersicht!$B$19:$B$28</c:f>
              <c:strCache>
                <c:ptCount val="10"/>
                <c:pt idx="0">
                  <c:v>Umsatzerlöse</c:v>
                </c:pt>
                <c:pt idx="1">
                  <c:v>Dienstleistungen</c:v>
                </c:pt>
                <c:pt idx="2">
                  <c:v>Warenverkauf</c:v>
                </c:pt>
                <c:pt idx="3">
                  <c:v>Wareneinkauf</c:v>
                </c:pt>
                <c:pt idx="4">
                  <c:v>Material &amp; Bürobedarf</c:v>
                </c:pt>
                <c:pt idx="5">
                  <c:v>Miete &amp; Nebenkosten</c:v>
                </c:pt>
                <c:pt idx="6">
                  <c:v>Personal</c:v>
                </c:pt>
                <c:pt idx="7">
                  <c:v>Marketing &amp; Werbung</c:v>
                </c:pt>
                <c:pt idx="8">
                  <c:v>Reisekosten</c:v>
                </c:pt>
                <c:pt idx="9">
                  <c:v>Sonstiges</c:v>
                </c:pt>
              </c:strCache>
            </c:strRef>
          </c:cat>
          <c:val>
            <c:numRef>
              <c:f>Übersicht!$D$19:$D$28</c:f>
              <c:numCache>
                <c:formatCode>General</c:formatCode>
                <c:ptCount val="10"/>
                <c:pt idx="0">
                  <c:v>2060</c:v>
                </c:pt>
                <c:pt idx="1">
                  <c:v>6550</c:v>
                </c:pt>
                <c:pt idx="2">
                  <c:v>2220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D-4829-BB18-3DB4D939B483}"/>
            </c:ext>
          </c:extLst>
        </c:ser>
        <c:ser>
          <c:idx val="1"/>
          <c:order val="1"/>
          <c:tx>
            <c:strRef>
              <c:f>Übersicht!$E$18</c:f>
              <c:strCache>
                <c:ptCount val="1"/>
                <c:pt idx="0">
                  <c:v>Ausgaben</c:v>
                </c:pt>
              </c:strCache>
            </c:strRef>
          </c:tx>
          <c:spPr>
            <a:solidFill>
              <a:srgbClr val="A9722C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Übersicht!$B$19:$B$28</c:f>
              <c:strCache>
                <c:ptCount val="10"/>
                <c:pt idx="0">
                  <c:v>Umsatzerlöse</c:v>
                </c:pt>
                <c:pt idx="1">
                  <c:v>Dienstleistungen</c:v>
                </c:pt>
                <c:pt idx="2">
                  <c:v>Warenverkauf</c:v>
                </c:pt>
                <c:pt idx="3">
                  <c:v>Wareneinkauf</c:v>
                </c:pt>
                <c:pt idx="4">
                  <c:v>Material &amp; Bürobedarf</c:v>
                </c:pt>
                <c:pt idx="5">
                  <c:v>Miete &amp; Nebenkosten</c:v>
                </c:pt>
                <c:pt idx="6">
                  <c:v>Personal</c:v>
                </c:pt>
                <c:pt idx="7">
                  <c:v>Marketing &amp; Werbung</c:v>
                </c:pt>
                <c:pt idx="8">
                  <c:v>Reisekosten</c:v>
                </c:pt>
                <c:pt idx="9">
                  <c:v>Sonstiges</c:v>
                </c:pt>
              </c:strCache>
            </c:strRef>
          </c:cat>
          <c:val>
            <c:numRef>
              <c:f>Übersicht!$E$19:$E$28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3180</c:v>
                </c:pt>
                <c:pt idx="4">
                  <c:v>186.5</c:v>
                </c:pt>
                <c:pt idx="5">
                  <c:v>1390</c:v>
                </c:pt>
                <c:pt idx="6">
                  <c:v>1320</c:v>
                </c:pt>
                <c:pt idx="7">
                  <c:v>420</c:v>
                </c:pt>
                <c:pt idx="8">
                  <c:v>96</c:v>
                </c:pt>
                <c:pt idx="9">
                  <c:v>78.900000000000006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CD-4829-BB18-3DB4D939B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89116561"/>
        <c:axId val="61525219"/>
      </c:barChart>
      <c:catAx>
        <c:axId val="8911656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1525219"/>
        <c:crosses val="autoZero"/>
        <c:auto val="1"/>
        <c:lblAlgn val="ctr"/>
        <c:lblOffset val="100"/>
        <c:noMultiLvlLbl val="0"/>
      </c:catAx>
      <c:valAx>
        <c:axId val="61525219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9116561"/>
        <c:crosses val="autoZero"/>
        <c:crossBetween val="between"/>
      </c:valAx>
      <c:spPr>
        <a:solidFill>
          <a:schemeClr val="bg1"/>
        </a:solidFill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161924</xdr:colOff>
      <xdr:row>30</xdr:row>
      <xdr:rowOff>0</xdr:rowOff>
    </xdr:from>
    <xdr:to>
      <xdr:col>8</xdr:col>
      <xdr:colOff>904874</xdr:colOff>
      <xdr:row>46</xdr:row>
      <xdr:rowOff>119520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383F"/>
    <pageSetUpPr fitToPage="1"/>
  </sheetPr>
  <dimension ref="B2:I29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93" sqref="G93"/>
    </sheetView>
  </sheetViews>
  <sheetFormatPr baseColWidth="10" defaultColWidth="8.7109375" defaultRowHeight="15" x14ac:dyDescent="0.25"/>
  <cols>
    <col min="1" max="1" width="2.42578125" customWidth="1"/>
    <col min="2" max="9" width="14" customWidth="1"/>
    <col min="10" max="10" width="2.42578125" customWidth="1"/>
  </cols>
  <sheetData>
    <row r="2" spans="2:9" ht="37.5" customHeight="1" x14ac:dyDescent="0.25">
      <c r="B2" s="14" t="s">
        <v>110</v>
      </c>
      <c r="C2" s="14"/>
      <c r="D2" s="14"/>
      <c r="E2" s="14"/>
      <c r="F2" s="14"/>
      <c r="G2" s="14"/>
      <c r="H2" s="14"/>
      <c r="I2" s="14"/>
    </row>
    <row r="3" spans="2:9" ht="18" customHeight="1" x14ac:dyDescent="0.25">
      <c r="B3" s="13" t="s">
        <v>1</v>
      </c>
      <c r="C3" s="13"/>
      <c r="D3" s="13"/>
      <c r="E3" s="13"/>
      <c r="F3" s="13"/>
      <c r="G3" s="13"/>
      <c r="H3" s="13"/>
      <c r="I3" s="13"/>
    </row>
    <row r="5" spans="2:9" ht="19.5" customHeight="1" x14ac:dyDescent="0.25">
      <c r="B5" s="12" t="s">
        <v>2</v>
      </c>
      <c r="C5" s="12"/>
      <c r="D5" s="12"/>
      <c r="E5" s="12"/>
      <c r="F5" s="12"/>
      <c r="G5" s="12"/>
      <c r="H5" s="12"/>
      <c r="I5" s="12"/>
    </row>
    <row r="6" spans="2:9" ht="18" customHeight="1" x14ac:dyDescent="0.25">
      <c r="B6" s="15" t="s">
        <v>3</v>
      </c>
      <c r="C6" s="11" t="s">
        <v>4</v>
      </c>
      <c r="D6" s="11"/>
      <c r="E6" s="11"/>
      <c r="F6" s="15" t="s">
        <v>5</v>
      </c>
      <c r="G6" s="11" t="s">
        <v>6</v>
      </c>
      <c r="H6" s="11"/>
      <c r="I6" s="11"/>
    </row>
    <row r="7" spans="2:9" ht="18" customHeight="1" x14ac:dyDescent="0.25">
      <c r="B7" s="15" t="s">
        <v>7</v>
      </c>
      <c r="C7" s="11" t="s">
        <v>8</v>
      </c>
      <c r="D7" s="11"/>
      <c r="E7" s="11"/>
      <c r="F7" s="15" t="s">
        <v>9</v>
      </c>
      <c r="G7" s="10">
        <v>46112</v>
      </c>
      <c r="H7" s="10"/>
      <c r="I7" s="10"/>
    </row>
    <row r="9" spans="2:9" ht="19.5" customHeight="1" x14ac:dyDescent="0.25">
      <c r="B9" s="12" t="s">
        <v>10</v>
      </c>
      <c r="C9" s="12"/>
      <c r="D9" s="12"/>
      <c r="E9" s="12"/>
      <c r="F9" s="12"/>
      <c r="G9" s="12"/>
      <c r="H9" s="12"/>
      <c r="I9" s="12"/>
    </row>
    <row r="11" spans="2:9" ht="24" customHeight="1" x14ac:dyDescent="0.25">
      <c r="B11" s="9">
        <f>SUMIFS(Abrechnung!$H$7:$H$31,Abrechnung!$F$7:$F$31,"Einnahme")</f>
        <v>10830</v>
      </c>
      <c r="C11" s="9"/>
      <c r="D11" s="9">
        <f>SUMIFS(Abrechnung!$H$7:$H$31,Abrechnung!$F$7:$F$31,"Ausgabe")</f>
        <v>6671.4</v>
      </c>
      <c r="E11" s="9"/>
      <c r="F11" s="8">
        <f>SUMIFS(Abrechnung!$H$7:$H$31,Abrechnung!$F$7:$F$31,"Einnahme")-SUMIFS(Abrechnung!$H$7:$H$31,Abrechnung!$F$7:$F$31,"Ausgabe")</f>
        <v>4158.6000000000004</v>
      </c>
      <c r="G11" s="8"/>
      <c r="H11" s="8">
        <f>SUMIFS(Abrechnung!$J$7:$J$31,Abrechnung!$F$7:$F$31,"Einnahme")-SUMIFS(Abrechnung!$J$7:$J$31,Abrechnung!$F$7:$F$31,"Ausgabe")</f>
        <v>1280.4199999999996</v>
      </c>
      <c r="I11" s="8"/>
    </row>
    <row r="12" spans="2:9" ht="15" customHeight="1" x14ac:dyDescent="0.25">
      <c r="B12" s="7" t="s">
        <v>11</v>
      </c>
      <c r="C12" s="7"/>
      <c r="D12" s="7" t="s">
        <v>12</v>
      </c>
      <c r="E12" s="7"/>
      <c r="F12" s="7" t="s">
        <v>13</v>
      </c>
      <c r="G12" s="7"/>
      <c r="H12" s="7" t="s">
        <v>14</v>
      </c>
      <c r="I12" s="7"/>
    </row>
    <row r="14" spans="2:9" ht="24" customHeight="1" x14ac:dyDescent="0.25">
      <c r="B14" s="9">
        <f>SUMIFS(Abrechnung!$K$7:$K$31,Abrechnung!$F$7:$F$31,"Einnahme")</f>
        <v>12887.7</v>
      </c>
      <c r="C14" s="9"/>
      <c r="D14" s="9">
        <f>SUMIFS(Abrechnung!$K$7:$K$31,Abrechnung!$F$7:$F$31,"Ausgabe")</f>
        <v>7448.68</v>
      </c>
      <c r="E14" s="9"/>
      <c r="F14" s="6">
        <f>COUNTIF(Abrechnung!$L$7:$L$31,"Offen")</f>
        <v>3</v>
      </c>
      <c r="G14" s="6"/>
      <c r="H14" s="5">
        <f>SUMIFS(Abrechnung!$K$7:$K$31,Abrechnung!$L$7:$L$31,"Offen")</f>
        <v>3439.1</v>
      </c>
      <c r="I14" s="5"/>
    </row>
    <row r="15" spans="2:9" ht="15" customHeight="1" x14ac:dyDescent="0.25">
      <c r="B15" s="7" t="s">
        <v>15</v>
      </c>
      <c r="C15" s="7"/>
      <c r="D15" s="7" t="s">
        <v>16</v>
      </c>
      <c r="E15" s="7"/>
      <c r="F15" s="7" t="s">
        <v>17</v>
      </c>
      <c r="G15" s="7"/>
      <c r="H15" s="7" t="s">
        <v>18</v>
      </c>
      <c r="I15" s="7"/>
    </row>
    <row r="17" spans="2:9" ht="19.5" customHeight="1" x14ac:dyDescent="0.25">
      <c r="B17" s="12" t="s">
        <v>19</v>
      </c>
      <c r="C17" s="12"/>
      <c r="D17" s="12"/>
      <c r="E17" s="12"/>
      <c r="F17" s="12"/>
      <c r="G17" s="12" t="s">
        <v>20</v>
      </c>
      <c r="H17" s="12"/>
      <c r="I17" s="12"/>
    </row>
    <row r="18" spans="2:9" ht="18" customHeight="1" x14ac:dyDescent="0.25">
      <c r="B18" s="4" t="s">
        <v>21</v>
      </c>
      <c r="C18" s="4"/>
      <c r="D18" s="16" t="s">
        <v>22</v>
      </c>
      <c r="E18" s="16" t="s">
        <v>23</v>
      </c>
      <c r="F18" s="16" t="s">
        <v>24</v>
      </c>
      <c r="G18" s="17" t="s">
        <v>25</v>
      </c>
      <c r="H18" s="16" t="s">
        <v>26</v>
      </c>
      <c r="I18" s="16" t="s">
        <v>27</v>
      </c>
    </row>
    <row r="19" spans="2:9" ht="15" customHeight="1" x14ac:dyDescent="0.25">
      <c r="B19" s="3" t="str">
        <f>Konfiguration!$B$6</f>
        <v>Umsatzerlöse</v>
      </c>
      <c r="C19" s="3"/>
      <c r="D19" s="18">
        <f>SUMIFS(Abrechnung!$H$7:$H$31,Abrechnung!$E$7:$E$31,$B19,Abrechnung!$F$7:$F$31,"Einnahme")</f>
        <v>2060</v>
      </c>
      <c r="E19" s="18">
        <f>SUMIFS(Abrechnung!$H$7:$H$31,Abrechnung!$E$7:$E$31,$B19,Abrechnung!$F$7:$F$31,"Ausgabe")</f>
        <v>0</v>
      </c>
      <c r="F19" s="19">
        <f t="shared" ref="F19:F28" si="0">D19-E19</f>
        <v>2060</v>
      </c>
      <c r="G19" s="20" t="s">
        <v>28</v>
      </c>
      <c r="H19" s="21">
        <f>SUMIFS(Abrechnung!$J$7:$J$31,Abrechnung!$F$7:$F$31,"Einnahme",Abrechnung!$I$7:$I$31,0.19)</f>
        <v>2057.6999999999998</v>
      </c>
      <c r="I19" s="21">
        <f>SUMIFS(Abrechnung!$J$7:$J$31,Abrechnung!$F$7:$F$31,"Ausgabe",Abrechnung!$I$7:$I$31,0.19)</f>
        <v>765.04000000000008</v>
      </c>
    </row>
    <row r="20" spans="2:9" ht="15" customHeight="1" x14ac:dyDescent="0.25">
      <c r="B20" s="2" t="str">
        <f>Konfiguration!$B$7</f>
        <v>Dienstleistungen</v>
      </c>
      <c r="C20" s="2"/>
      <c r="D20" s="22">
        <f>SUMIFS(Abrechnung!$H$7:$H$31,Abrechnung!$E$7:$E$31,$B20,Abrechnung!$F$7:$F$31,"Einnahme")</f>
        <v>6550</v>
      </c>
      <c r="E20" s="22">
        <f>SUMIFS(Abrechnung!$H$7:$H$31,Abrechnung!$E$7:$E$31,$B20,Abrechnung!$F$7:$F$31,"Ausgabe")</f>
        <v>0</v>
      </c>
      <c r="F20" s="23">
        <f t="shared" si="0"/>
        <v>6550</v>
      </c>
      <c r="G20" s="24" t="s">
        <v>29</v>
      </c>
      <c r="H20" s="25">
        <f>SUMIFS(Abrechnung!$J$7:$J$31,Abrechnung!$F$7:$F$31,"Einnahme",Abrechnung!$I$7:$I$31,0.07)</f>
        <v>0</v>
      </c>
      <c r="I20" s="25">
        <f>SUMIFS(Abrechnung!$J$7:$J$31,Abrechnung!$F$7:$F$31,"Ausgabe",Abrechnung!$I$7:$I$31,0.07)</f>
        <v>12.239999999999998</v>
      </c>
    </row>
    <row r="21" spans="2:9" ht="15" customHeight="1" x14ac:dyDescent="0.25">
      <c r="B21" s="3" t="str">
        <f>Konfiguration!$B$8</f>
        <v>Warenverkauf</v>
      </c>
      <c r="C21" s="3"/>
      <c r="D21" s="18">
        <f>SUMIFS(Abrechnung!$H$7:$H$31,Abrechnung!$E$7:$E$31,$B21,Abrechnung!$F$7:$F$31,"Einnahme")</f>
        <v>2220</v>
      </c>
      <c r="E21" s="18">
        <f>SUMIFS(Abrechnung!$H$7:$H$31,Abrechnung!$E$7:$E$31,$B21,Abrechnung!$F$7:$F$31,"Ausgabe")</f>
        <v>0</v>
      </c>
      <c r="F21" s="19">
        <f t="shared" si="0"/>
        <v>2220</v>
      </c>
      <c r="G21" s="20" t="s">
        <v>30</v>
      </c>
      <c r="H21" s="21">
        <f>SUMIFS(Abrechnung!$J$7:$J$31,Abrechnung!$F$7:$F$31,"Einnahme",Abrechnung!$I$7:$I$31,0)</f>
        <v>0</v>
      </c>
      <c r="I21" s="21">
        <f>SUMIFS(Abrechnung!$J$7:$J$31,Abrechnung!$F$7:$F$31,"Ausgabe",Abrechnung!$I$7:$I$31,0)</f>
        <v>0</v>
      </c>
    </row>
    <row r="22" spans="2:9" ht="19.5" customHeight="1" x14ac:dyDescent="0.25">
      <c r="B22" s="2" t="str">
        <f>Konfiguration!$B$9</f>
        <v>Wareneinkauf</v>
      </c>
      <c r="C22" s="2"/>
      <c r="D22" s="22">
        <f>SUMIFS(Abrechnung!$H$7:$H$31,Abrechnung!$E$7:$E$31,$B22,Abrechnung!$F$7:$F$31,"Einnahme")</f>
        <v>0</v>
      </c>
      <c r="E22" s="22">
        <f>SUMIFS(Abrechnung!$H$7:$H$31,Abrechnung!$E$7:$E$31,$B22,Abrechnung!$F$7:$F$31,"Ausgabe")</f>
        <v>3180</v>
      </c>
      <c r="F22" s="23">
        <f t="shared" si="0"/>
        <v>-3180</v>
      </c>
      <c r="G22" s="26" t="s">
        <v>31</v>
      </c>
      <c r="H22" s="27">
        <f>SUM(H19:H21)</f>
        <v>2057.6999999999998</v>
      </c>
      <c r="I22" s="27">
        <f>SUM(I19:I21)</f>
        <v>777.28000000000009</v>
      </c>
    </row>
    <row r="23" spans="2:9" ht="15" customHeight="1" x14ac:dyDescent="0.25">
      <c r="B23" s="3" t="str">
        <f>Konfiguration!$B$10</f>
        <v>Material &amp; Bürobedarf</v>
      </c>
      <c r="C23" s="3"/>
      <c r="D23" s="18">
        <f>SUMIFS(Abrechnung!$H$7:$H$31,Abrechnung!$E$7:$E$31,$B23,Abrechnung!$F$7:$F$31,"Einnahme")</f>
        <v>0</v>
      </c>
      <c r="E23" s="18">
        <f>SUMIFS(Abrechnung!$H$7:$H$31,Abrechnung!$E$7:$E$31,$B23,Abrechnung!$F$7:$F$31,"Ausgabe")</f>
        <v>186.5</v>
      </c>
      <c r="F23" s="19">
        <f t="shared" si="0"/>
        <v>-186.5</v>
      </c>
    </row>
    <row r="24" spans="2:9" ht="21.75" customHeight="1" x14ac:dyDescent="0.25">
      <c r="B24" s="2" t="str">
        <f>Konfiguration!$B$11</f>
        <v>Miete &amp; Nebenkosten</v>
      </c>
      <c r="C24" s="2"/>
      <c r="D24" s="22">
        <f>SUMIFS(Abrechnung!$H$7:$H$31,Abrechnung!$E$7:$E$31,$B24,Abrechnung!$F$7:$F$31,"Einnahme")</f>
        <v>0</v>
      </c>
      <c r="E24" s="22">
        <f>SUMIFS(Abrechnung!$H$7:$H$31,Abrechnung!$E$7:$E$31,$B24,Abrechnung!$F$7:$F$31,"Ausgabe")</f>
        <v>1390</v>
      </c>
      <c r="F24" s="23">
        <f t="shared" si="0"/>
        <v>-1390</v>
      </c>
      <c r="G24" s="1" t="s">
        <v>32</v>
      </c>
      <c r="H24" s="1"/>
      <c r="I24" s="28">
        <f>H22-I22</f>
        <v>1280.4199999999996</v>
      </c>
    </row>
    <row r="25" spans="2:9" ht="15" customHeight="1" x14ac:dyDescent="0.25">
      <c r="B25" s="3" t="str">
        <f>Konfiguration!$B$12</f>
        <v>Personal</v>
      </c>
      <c r="C25" s="3"/>
      <c r="D25" s="18">
        <f>SUMIFS(Abrechnung!$H$7:$H$31,Abrechnung!$E$7:$E$31,$B25,Abrechnung!$F$7:$F$31,"Einnahme")</f>
        <v>0</v>
      </c>
      <c r="E25" s="18">
        <f>SUMIFS(Abrechnung!$H$7:$H$31,Abrechnung!$E$7:$E$31,$B25,Abrechnung!$F$7:$F$31,"Ausgabe")</f>
        <v>1320</v>
      </c>
      <c r="F25" s="19">
        <f t="shared" si="0"/>
        <v>-1320</v>
      </c>
    </row>
    <row r="26" spans="2:9" ht="15" customHeight="1" x14ac:dyDescent="0.25">
      <c r="B26" s="2" t="str">
        <f>Konfiguration!$B$13</f>
        <v>Marketing &amp; Werbung</v>
      </c>
      <c r="C26" s="2"/>
      <c r="D26" s="22">
        <f>SUMIFS(Abrechnung!$H$7:$H$31,Abrechnung!$E$7:$E$31,$B26,Abrechnung!$F$7:$F$31,"Einnahme")</f>
        <v>0</v>
      </c>
      <c r="E26" s="22">
        <f>SUMIFS(Abrechnung!$H$7:$H$31,Abrechnung!$E$7:$E$31,$B26,Abrechnung!$F$7:$F$31,"Ausgabe")</f>
        <v>420</v>
      </c>
      <c r="F26" s="23">
        <f t="shared" si="0"/>
        <v>-420</v>
      </c>
    </row>
    <row r="27" spans="2:9" ht="15" customHeight="1" x14ac:dyDescent="0.25">
      <c r="B27" s="3" t="str">
        <f>Konfiguration!$B$14</f>
        <v>Reisekosten</v>
      </c>
      <c r="C27" s="3"/>
      <c r="D27" s="18">
        <f>SUMIFS(Abrechnung!$H$7:$H$31,Abrechnung!$E$7:$E$31,$B27,Abrechnung!$F$7:$F$31,"Einnahme")</f>
        <v>0</v>
      </c>
      <c r="E27" s="18">
        <f>SUMIFS(Abrechnung!$H$7:$H$31,Abrechnung!$E$7:$E$31,$B27,Abrechnung!$F$7:$F$31,"Ausgabe")</f>
        <v>96</v>
      </c>
      <c r="F27" s="19">
        <f t="shared" si="0"/>
        <v>-96</v>
      </c>
    </row>
    <row r="28" spans="2:9" ht="15" customHeight="1" x14ac:dyDescent="0.25">
      <c r="B28" s="2" t="str">
        <f>Konfiguration!$B$15</f>
        <v>Sonstiges</v>
      </c>
      <c r="C28" s="2"/>
      <c r="D28" s="22">
        <f>SUMIFS(Abrechnung!$H$7:$H$31,Abrechnung!$E$7:$E$31,$B28,Abrechnung!$F$7:$F$31,"Einnahme")</f>
        <v>0</v>
      </c>
      <c r="E28" s="22">
        <f>SUMIFS(Abrechnung!$H$7:$H$31,Abrechnung!$E$7:$E$31,$B28,Abrechnung!$F$7:$F$31,"Ausgabe")</f>
        <v>78.900000000000006</v>
      </c>
      <c r="F28" s="23">
        <f t="shared" si="0"/>
        <v>-78.900000000000006</v>
      </c>
    </row>
    <row r="29" spans="2:9" ht="19.5" customHeight="1" x14ac:dyDescent="0.25">
      <c r="B29" s="59" t="s">
        <v>31</v>
      </c>
      <c r="C29" s="59"/>
      <c r="D29" s="29">
        <f>SUM(D19:D28)</f>
        <v>10830</v>
      </c>
      <c r="E29" s="29">
        <f>SUM(E19:E28)</f>
        <v>6671.4</v>
      </c>
      <c r="F29" s="29">
        <f>SUM(F19:F28)</f>
        <v>4158.6000000000004</v>
      </c>
    </row>
  </sheetData>
  <mergeCells count="39">
    <mergeCell ref="B27:C27"/>
    <mergeCell ref="B28:C28"/>
    <mergeCell ref="B29:C29"/>
    <mergeCell ref="B23:C23"/>
    <mergeCell ref="B24:C24"/>
    <mergeCell ref="G24:H24"/>
    <mergeCell ref="B25:C25"/>
    <mergeCell ref="B26:C26"/>
    <mergeCell ref="B18:C18"/>
    <mergeCell ref="B19:C19"/>
    <mergeCell ref="B20:C20"/>
    <mergeCell ref="B21:C21"/>
    <mergeCell ref="B22:C22"/>
    <mergeCell ref="B15:C15"/>
    <mergeCell ref="D15:E15"/>
    <mergeCell ref="F15:G15"/>
    <mergeCell ref="H15:I15"/>
    <mergeCell ref="B17:F17"/>
    <mergeCell ref="G17:I17"/>
    <mergeCell ref="B12:C12"/>
    <mergeCell ref="D12:E12"/>
    <mergeCell ref="F12:G12"/>
    <mergeCell ref="H12:I12"/>
    <mergeCell ref="B14:C14"/>
    <mergeCell ref="D14:E14"/>
    <mergeCell ref="F14:G14"/>
    <mergeCell ref="H14:I14"/>
    <mergeCell ref="C7:E7"/>
    <mergeCell ref="G7:I7"/>
    <mergeCell ref="B9:I9"/>
    <mergeCell ref="B11:C11"/>
    <mergeCell ref="D11:E11"/>
    <mergeCell ref="F11:G11"/>
    <mergeCell ref="H11:I11"/>
    <mergeCell ref="B2:I2"/>
    <mergeCell ref="B3:I3"/>
    <mergeCell ref="B5:I5"/>
    <mergeCell ref="C6:E6"/>
    <mergeCell ref="G6:I6"/>
  </mergeCells>
  <conditionalFormatting sqref="F19:F29">
    <cfRule type="cellIs" dxfId="4" priority="2" operator="lessThan">
      <formula>0</formula>
    </cfRule>
  </conditionalFormatting>
  <pageMargins left="0.75" right="0.75" top="1" bottom="1" header="0.511811023622047" footer="0.511811023622047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9722C"/>
    <pageSetUpPr fitToPage="1"/>
  </sheetPr>
  <dimension ref="A1:L32"/>
  <sheetViews>
    <sheetView showGridLines="0" zoomScaleNormal="100" workbookViewId="0">
      <pane ySplit="6" topLeftCell="A7" activePane="bottomLeft" state="frozen"/>
      <selection pane="bottomLeft"/>
    </sheetView>
  </sheetViews>
  <sheetFormatPr baseColWidth="10" defaultColWidth="8.7109375" defaultRowHeight="15" x14ac:dyDescent="0.25"/>
  <cols>
    <col min="1" max="1" width="6" customWidth="1"/>
    <col min="2" max="3" width="12" customWidth="1"/>
    <col min="4" max="4" width="34" customWidth="1"/>
    <col min="5" max="5" width="20" customWidth="1"/>
    <col min="6" max="6" width="12" customWidth="1"/>
    <col min="7" max="7" width="14" customWidth="1"/>
    <col min="8" max="8" width="13" customWidth="1"/>
    <col min="9" max="9" width="10" customWidth="1"/>
    <col min="10" max="11" width="14" customWidth="1"/>
    <col min="12" max="12" width="12" customWidth="1"/>
  </cols>
  <sheetData>
    <row r="1" spans="1:12" ht="33.7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8" customHeight="1" x14ac:dyDescent="0.25">
      <c r="A2" s="13" t="s">
        <v>33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4" spans="1:12" ht="19.5" customHeight="1" x14ac:dyDescent="0.25">
      <c r="A4" s="12" t="s">
        <v>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6" spans="1:12" ht="24" customHeight="1" x14ac:dyDescent="0.25">
      <c r="A6" s="30" t="s">
        <v>35</v>
      </c>
      <c r="B6" s="31" t="s">
        <v>36</v>
      </c>
      <c r="C6" s="31" t="s">
        <v>37</v>
      </c>
      <c r="D6" s="31" t="s">
        <v>38</v>
      </c>
      <c r="E6" s="31" t="s">
        <v>21</v>
      </c>
      <c r="F6" s="30" t="s">
        <v>39</v>
      </c>
      <c r="G6" s="31" t="s">
        <v>40</v>
      </c>
      <c r="H6" s="32" t="s">
        <v>41</v>
      </c>
      <c r="I6" s="30" t="s">
        <v>42</v>
      </c>
      <c r="J6" s="32" t="s">
        <v>43</v>
      </c>
      <c r="K6" s="32" t="s">
        <v>44</v>
      </c>
      <c r="L6" s="30" t="s">
        <v>45</v>
      </c>
    </row>
    <row r="7" spans="1:12" ht="16.5" customHeight="1" x14ac:dyDescent="0.25">
      <c r="A7" s="33">
        <f t="shared" ref="A7:A31" si="0">IF($D7="","",ROW()-6)</f>
        <v>1</v>
      </c>
      <c r="B7" s="34">
        <v>46030</v>
      </c>
      <c r="C7" s="35" t="s">
        <v>46</v>
      </c>
      <c r="D7" s="35" t="s">
        <v>47</v>
      </c>
      <c r="E7" s="35" t="s">
        <v>48</v>
      </c>
      <c r="F7" s="36" t="s">
        <v>49</v>
      </c>
      <c r="G7" s="35" t="s">
        <v>50</v>
      </c>
      <c r="H7" s="37">
        <v>2500</v>
      </c>
      <c r="I7" s="38">
        <v>0.19</v>
      </c>
      <c r="J7" s="39">
        <f t="shared" ref="J7:J31" si="1">IF($H7="","",ROUND($H7*N($I7),2))</f>
        <v>475</v>
      </c>
      <c r="K7" s="40">
        <f t="shared" ref="K7:K31" si="2">IF($H7="","",$H7+$J7)</f>
        <v>2975</v>
      </c>
      <c r="L7" s="36" t="s">
        <v>51</v>
      </c>
    </row>
    <row r="8" spans="1:12" ht="16.5" customHeight="1" x14ac:dyDescent="0.25">
      <c r="A8" s="33">
        <f t="shared" si="0"/>
        <v>2</v>
      </c>
      <c r="B8" s="41">
        <v>46034</v>
      </c>
      <c r="C8" s="42" t="s">
        <v>52</v>
      </c>
      <c r="D8" s="42" t="s">
        <v>53</v>
      </c>
      <c r="E8" s="42" t="s">
        <v>54</v>
      </c>
      <c r="F8" s="43" t="s">
        <v>55</v>
      </c>
      <c r="G8" s="42" t="s">
        <v>56</v>
      </c>
      <c r="H8" s="44">
        <v>186.5</v>
      </c>
      <c r="I8" s="45">
        <v>0.19</v>
      </c>
      <c r="J8" s="39">
        <f t="shared" si="1"/>
        <v>35.44</v>
      </c>
      <c r="K8" s="40">
        <f t="shared" si="2"/>
        <v>221.94</v>
      </c>
      <c r="L8" s="43" t="s">
        <v>51</v>
      </c>
    </row>
    <row r="9" spans="1:12" ht="16.5" customHeight="1" x14ac:dyDescent="0.25">
      <c r="A9" s="33">
        <f t="shared" si="0"/>
        <v>3</v>
      </c>
      <c r="B9" s="34">
        <v>46037</v>
      </c>
      <c r="C9" s="35" t="s">
        <v>57</v>
      </c>
      <c r="D9" s="35" t="s">
        <v>58</v>
      </c>
      <c r="E9" s="35" t="s">
        <v>59</v>
      </c>
      <c r="F9" s="36" t="s">
        <v>49</v>
      </c>
      <c r="G9" s="35" t="s">
        <v>50</v>
      </c>
      <c r="H9" s="37">
        <v>1240</v>
      </c>
      <c r="I9" s="38">
        <v>0.19</v>
      </c>
      <c r="J9" s="39">
        <f t="shared" si="1"/>
        <v>235.6</v>
      </c>
      <c r="K9" s="40">
        <f t="shared" si="2"/>
        <v>1475.6</v>
      </c>
      <c r="L9" s="36" t="s">
        <v>51</v>
      </c>
    </row>
    <row r="10" spans="1:12" ht="16.5" customHeight="1" x14ac:dyDescent="0.25">
      <c r="A10" s="33">
        <f t="shared" si="0"/>
        <v>4</v>
      </c>
      <c r="B10" s="41">
        <v>46042</v>
      </c>
      <c r="C10" s="42" t="s">
        <v>60</v>
      </c>
      <c r="D10" s="42" t="s">
        <v>61</v>
      </c>
      <c r="E10" s="42" t="s">
        <v>62</v>
      </c>
      <c r="F10" s="43" t="s">
        <v>55</v>
      </c>
      <c r="G10" s="42" t="s">
        <v>63</v>
      </c>
      <c r="H10" s="44">
        <v>1150</v>
      </c>
      <c r="I10" s="45">
        <v>0</v>
      </c>
      <c r="J10" s="39">
        <f t="shared" si="1"/>
        <v>0</v>
      </c>
      <c r="K10" s="40">
        <f t="shared" si="2"/>
        <v>1150</v>
      </c>
      <c r="L10" s="43" t="s">
        <v>51</v>
      </c>
    </row>
    <row r="11" spans="1:12" ht="16.5" customHeight="1" x14ac:dyDescent="0.25">
      <c r="A11" s="33">
        <f t="shared" si="0"/>
        <v>5</v>
      </c>
      <c r="B11" s="34">
        <v>46047</v>
      </c>
      <c r="C11" s="35" t="s">
        <v>64</v>
      </c>
      <c r="D11" s="35" t="s">
        <v>65</v>
      </c>
      <c r="E11" s="35" t="s">
        <v>66</v>
      </c>
      <c r="F11" s="36" t="s">
        <v>55</v>
      </c>
      <c r="G11" s="35" t="s">
        <v>56</v>
      </c>
      <c r="H11" s="37">
        <v>420</v>
      </c>
      <c r="I11" s="38">
        <v>0.19</v>
      </c>
      <c r="J11" s="39">
        <f t="shared" si="1"/>
        <v>79.8</v>
      </c>
      <c r="K11" s="40">
        <f t="shared" si="2"/>
        <v>499.8</v>
      </c>
      <c r="L11" s="36" t="s">
        <v>51</v>
      </c>
    </row>
    <row r="12" spans="1:12" ht="16.5" customHeight="1" x14ac:dyDescent="0.25">
      <c r="A12" s="33">
        <f t="shared" si="0"/>
        <v>6</v>
      </c>
      <c r="B12" s="41">
        <v>46053</v>
      </c>
      <c r="C12" s="42" t="s">
        <v>67</v>
      </c>
      <c r="D12" s="42" t="s">
        <v>68</v>
      </c>
      <c r="E12" s="42" t="s">
        <v>48</v>
      </c>
      <c r="F12" s="43" t="s">
        <v>49</v>
      </c>
      <c r="G12" s="42" t="s">
        <v>50</v>
      </c>
      <c r="H12" s="44">
        <v>900</v>
      </c>
      <c r="I12" s="45">
        <v>0.19</v>
      </c>
      <c r="J12" s="39">
        <f t="shared" si="1"/>
        <v>171</v>
      </c>
      <c r="K12" s="40">
        <f t="shared" si="2"/>
        <v>1071</v>
      </c>
      <c r="L12" s="43" t="s">
        <v>69</v>
      </c>
    </row>
    <row r="13" spans="1:12" ht="16.5" customHeight="1" x14ac:dyDescent="0.25">
      <c r="A13" s="33">
        <f t="shared" si="0"/>
        <v>7</v>
      </c>
      <c r="B13" s="34">
        <v>46058</v>
      </c>
      <c r="C13" s="35" t="s">
        <v>70</v>
      </c>
      <c r="D13" s="35" t="s">
        <v>71</v>
      </c>
      <c r="E13" s="35" t="s">
        <v>72</v>
      </c>
      <c r="F13" s="36" t="s">
        <v>55</v>
      </c>
      <c r="G13" s="35" t="s">
        <v>50</v>
      </c>
      <c r="H13" s="37">
        <v>3180</v>
      </c>
      <c r="I13" s="38">
        <v>0.19</v>
      </c>
      <c r="J13" s="39">
        <f t="shared" si="1"/>
        <v>604.20000000000005</v>
      </c>
      <c r="K13" s="40">
        <f t="shared" si="2"/>
        <v>3784.2</v>
      </c>
      <c r="L13" s="36" t="s">
        <v>51</v>
      </c>
    </row>
    <row r="14" spans="1:12" ht="16.5" customHeight="1" x14ac:dyDescent="0.25">
      <c r="A14" s="33">
        <f t="shared" si="0"/>
        <v>8</v>
      </c>
      <c r="B14" s="41">
        <v>46063</v>
      </c>
      <c r="C14" s="42" t="s">
        <v>73</v>
      </c>
      <c r="D14" s="42" t="s">
        <v>74</v>
      </c>
      <c r="E14" s="42" t="s">
        <v>75</v>
      </c>
      <c r="F14" s="43" t="s">
        <v>55</v>
      </c>
      <c r="G14" s="42" t="s">
        <v>76</v>
      </c>
      <c r="H14" s="44">
        <v>78.900000000000006</v>
      </c>
      <c r="I14" s="45">
        <v>7.0000000000000007E-2</v>
      </c>
      <c r="J14" s="39">
        <f t="shared" si="1"/>
        <v>5.52</v>
      </c>
      <c r="K14" s="40">
        <f t="shared" si="2"/>
        <v>84.42</v>
      </c>
      <c r="L14" s="43" t="s">
        <v>51</v>
      </c>
    </row>
    <row r="15" spans="1:12" ht="16.5" customHeight="1" x14ac:dyDescent="0.25">
      <c r="A15" s="33">
        <f t="shared" si="0"/>
        <v>9</v>
      </c>
      <c r="B15" s="34">
        <v>46067</v>
      </c>
      <c r="C15" s="35" t="s">
        <v>77</v>
      </c>
      <c r="D15" s="35" t="s">
        <v>78</v>
      </c>
      <c r="E15" s="35" t="s">
        <v>79</v>
      </c>
      <c r="F15" s="36" t="s">
        <v>49</v>
      </c>
      <c r="G15" s="35" t="s">
        <v>80</v>
      </c>
      <c r="H15" s="37">
        <v>2060</v>
      </c>
      <c r="I15" s="38">
        <v>0.19</v>
      </c>
      <c r="J15" s="39">
        <f t="shared" si="1"/>
        <v>391.4</v>
      </c>
      <c r="K15" s="40">
        <f t="shared" si="2"/>
        <v>2451.4</v>
      </c>
      <c r="L15" s="36" t="s">
        <v>51</v>
      </c>
    </row>
    <row r="16" spans="1:12" ht="16.5" customHeight="1" x14ac:dyDescent="0.25">
      <c r="A16" s="33">
        <f t="shared" si="0"/>
        <v>10</v>
      </c>
      <c r="B16" s="41">
        <v>46071</v>
      </c>
      <c r="C16" s="42" t="s">
        <v>81</v>
      </c>
      <c r="D16" s="42" t="s">
        <v>82</v>
      </c>
      <c r="E16" s="42" t="s">
        <v>83</v>
      </c>
      <c r="F16" s="43" t="s">
        <v>55</v>
      </c>
      <c r="G16" s="42" t="s">
        <v>56</v>
      </c>
      <c r="H16" s="44">
        <v>96</v>
      </c>
      <c r="I16" s="45">
        <v>7.0000000000000007E-2</v>
      </c>
      <c r="J16" s="39">
        <f t="shared" si="1"/>
        <v>6.72</v>
      </c>
      <c r="K16" s="40">
        <f t="shared" si="2"/>
        <v>102.72</v>
      </c>
      <c r="L16" s="43" t="s">
        <v>51</v>
      </c>
    </row>
    <row r="17" spans="1:12" ht="16.5" customHeight="1" x14ac:dyDescent="0.25">
      <c r="A17" s="33">
        <f t="shared" si="0"/>
        <v>11</v>
      </c>
      <c r="B17" s="34">
        <v>46075</v>
      </c>
      <c r="C17" s="35" t="s">
        <v>84</v>
      </c>
      <c r="D17" s="35" t="s">
        <v>85</v>
      </c>
      <c r="E17" s="35" t="s">
        <v>48</v>
      </c>
      <c r="F17" s="36" t="s">
        <v>49</v>
      </c>
      <c r="G17" s="35" t="s">
        <v>50</v>
      </c>
      <c r="H17" s="37">
        <v>1750</v>
      </c>
      <c r="I17" s="38">
        <v>0.19</v>
      </c>
      <c r="J17" s="39">
        <f t="shared" si="1"/>
        <v>332.5</v>
      </c>
      <c r="K17" s="40">
        <f t="shared" si="2"/>
        <v>2082.5</v>
      </c>
      <c r="L17" s="36" t="s">
        <v>69</v>
      </c>
    </row>
    <row r="18" spans="1:12" ht="16.5" customHeight="1" x14ac:dyDescent="0.25">
      <c r="A18" s="33">
        <f t="shared" si="0"/>
        <v>12</v>
      </c>
      <c r="B18" s="41">
        <v>46079</v>
      </c>
      <c r="C18" s="42" t="s">
        <v>86</v>
      </c>
      <c r="D18" s="42" t="s">
        <v>87</v>
      </c>
      <c r="E18" s="42" t="s">
        <v>88</v>
      </c>
      <c r="F18" s="43" t="s">
        <v>55</v>
      </c>
      <c r="G18" s="42" t="s">
        <v>50</v>
      </c>
      <c r="H18" s="44">
        <v>1320</v>
      </c>
      <c r="I18" s="45">
        <v>0</v>
      </c>
      <c r="J18" s="39">
        <f t="shared" si="1"/>
        <v>0</v>
      </c>
      <c r="K18" s="40">
        <f t="shared" si="2"/>
        <v>1320</v>
      </c>
      <c r="L18" s="43" t="s">
        <v>51</v>
      </c>
    </row>
    <row r="19" spans="1:12" ht="16.5" customHeight="1" x14ac:dyDescent="0.25">
      <c r="A19" s="33">
        <f t="shared" si="0"/>
        <v>13</v>
      </c>
      <c r="B19" s="34">
        <v>46084</v>
      </c>
      <c r="C19" s="35" t="s">
        <v>89</v>
      </c>
      <c r="D19" s="35" t="s">
        <v>90</v>
      </c>
      <c r="E19" s="35" t="s">
        <v>59</v>
      </c>
      <c r="F19" s="36" t="s">
        <v>49</v>
      </c>
      <c r="G19" s="35" t="s">
        <v>50</v>
      </c>
      <c r="H19" s="37">
        <v>980</v>
      </c>
      <c r="I19" s="38">
        <v>0.19</v>
      </c>
      <c r="J19" s="39">
        <f t="shared" si="1"/>
        <v>186.2</v>
      </c>
      <c r="K19" s="40">
        <f t="shared" si="2"/>
        <v>1166.2</v>
      </c>
      <c r="L19" s="36" t="s">
        <v>51</v>
      </c>
    </row>
    <row r="20" spans="1:12" ht="16.5" customHeight="1" x14ac:dyDescent="0.25">
      <c r="A20" s="33">
        <f t="shared" si="0"/>
        <v>14</v>
      </c>
      <c r="B20" s="41">
        <v>46089</v>
      </c>
      <c r="C20" s="42" t="s">
        <v>91</v>
      </c>
      <c r="D20" s="42" t="s">
        <v>92</v>
      </c>
      <c r="E20" s="42" t="s">
        <v>62</v>
      </c>
      <c r="F20" s="43" t="s">
        <v>55</v>
      </c>
      <c r="G20" s="42" t="s">
        <v>63</v>
      </c>
      <c r="H20" s="44">
        <v>240</v>
      </c>
      <c r="I20" s="45">
        <v>0.19</v>
      </c>
      <c r="J20" s="39">
        <f t="shared" si="1"/>
        <v>45.6</v>
      </c>
      <c r="K20" s="40">
        <f t="shared" si="2"/>
        <v>285.60000000000002</v>
      </c>
      <c r="L20" s="43" t="s">
        <v>69</v>
      </c>
    </row>
    <row r="21" spans="1:12" ht="16.5" customHeight="1" x14ac:dyDescent="0.25">
      <c r="A21" s="33">
        <f t="shared" si="0"/>
        <v>15</v>
      </c>
      <c r="B21" s="34">
        <v>46093</v>
      </c>
      <c r="C21" s="35" t="s">
        <v>93</v>
      </c>
      <c r="D21" s="35" t="s">
        <v>94</v>
      </c>
      <c r="E21" s="35" t="s">
        <v>48</v>
      </c>
      <c r="F21" s="36" t="s">
        <v>49</v>
      </c>
      <c r="G21" s="35" t="s">
        <v>50</v>
      </c>
      <c r="H21" s="37">
        <v>1400</v>
      </c>
      <c r="I21" s="38">
        <v>0.19</v>
      </c>
      <c r="J21" s="39">
        <f t="shared" si="1"/>
        <v>266</v>
      </c>
      <c r="K21" s="40">
        <f t="shared" si="2"/>
        <v>1666</v>
      </c>
      <c r="L21" s="36" t="s">
        <v>51</v>
      </c>
    </row>
    <row r="22" spans="1:12" ht="16.5" customHeight="1" x14ac:dyDescent="0.25">
      <c r="A22" s="33" t="str">
        <f t="shared" si="0"/>
        <v/>
      </c>
      <c r="B22" s="46"/>
      <c r="C22" s="47"/>
      <c r="D22" s="47"/>
      <c r="E22" s="47"/>
      <c r="F22" s="48"/>
      <c r="G22" s="47"/>
      <c r="H22" s="49"/>
      <c r="I22" s="50"/>
      <c r="J22" s="39" t="str">
        <f t="shared" si="1"/>
        <v/>
      </c>
      <c r="K22" s="40" t="str">
        <f t="shared" si="2"/>
        <v/>
      </c>
      <c r="L22" s="48"/>
    </row>
    <row r="23" spans="1:12" ht="16.5" customHeight="1" x14ac:dyDescent="0.25">
      <c r="A23" s="33" t="str">
        <f t="shared" si="0"/>
        <v/>
      </c>
      <c r="B23" s="46"/>
      <c r="C23" s="47"/>
      <c r="D23" s="47"/>
      <c r="E23" s="47"/>
      <c r="F23" s="48"/>
      <c r="G23" s="47"/>
      <c r="H23" s="49"/>
      <c r="I23" s="50"/>
      <c r="J23" s="39" t="str">
        <f t="shared" si="1"/>
        <v/>
      </c>
      <c r="K23" s="40" t="str">
        <f t="shared" si="2"/>
        <v/>
      </c>
      <c r="L23" s="48"/>
    </row>
    <row r="24" spans="1:12" ht="16.5" customHeight="1" x14ac:dyDescent="0.25">
      <c r="A24" s="33" t="str">
        <f t="shared" si="0"/>
        <v/>
      </c>
      <c r="B24" s="46"/>
      <c r="C24" s="47"/>
      <c r="D24" s="47"/>
      <c r="E24" s="47"/>
      <c r="F24" s="48"/>
      <c r="G24" s="47"/>
      <c r="H24" s="49"/>
      <c r="I24" s="50"/>
      <c r="J24" s="39" t="str">
        <f t="shared" si="1"/>
        <v/>
      </c>
      <c r="K24" s="40" t="str">
        <f t="shared" si="2"/>
        <v/>
      </c>
      <c r="L24" s="48"/>
    </row>
    <row r="25" spans="1:12" ht="16.5" customHeight="1" x14ac:dyDescent="0.25">
      <c r="A25" s="33" t="str">
        <f t="shared" si="0"/>
        <v/>
      </c>
      <c r="B25" s="46"/>
      <c r="C25" s="47"/>
      <c r="D25" s="47"/>
      <c r="E25" s="47"/>
      <c r="F25" s="48"/>
      <c r="G25" s="47"/>
      <c r="H25" s="49"/>
      <c r="I25" s="50"/>
      <c r="J25" s="39" t="str">
        <f t="shared" si="1"/>
        <v/>
      </c>
      <c r="K25" s="40" t="str">
        <f t="shared" si="2"/>
        <v/>
      </c>
      <c r="L25" s="48"/>
    </row>
    <row r="26" spans="1:12" ht="16.5" customHeight="1" x14ac:dyDescent="0.25">
      <c r="A26" s="33" t="str">
        <f t="shared" si="0"/>
        <v/>
      </c>
      <c r="B26" s="46"/>
      <c r="C26" s="47"/>
      <c r="D26" s="47"/>
      <c r="E26" s="47"/>
      <c r="F26" s="48"/>
      <c r="G26" s="47"/>
      <c r="H26" s="49"/>
      <c r="I26" s="50"/>
      <c r="J26" s="39" t="str">
        <f t="shared" si="1"/>
        <v/>
      </c>
      <c r="K26" s="40" t="str">
        <f t="shared" si="2"/>
        <v/>
      </c>
      <c r="L26" s="48"/>
    </row>
    <row r="27" spans="1:12" ht="16.5" customHeight="1" x14ac:dyDescent="0.25">
      <c r="A27" s="33" t="str">
        <f t="shared" si="0"/>
        <v/>
      </c>
      <c r="B27" s="46"/>
      <c r="C27" s="47"/>
      <c r="D27" s="47"/>
      <c r="E27" s="47"/>
      <c r="F27" s="48"/>
      <c r="G27" s="47"/>
      <c r="H27" s="49"/>
      <c r="I27" s="50"/>
      <c r="J27" s="39" t="str">
        <f t="shared" si="1"/>
        <v/>
      </c>
      <c r="K27" s="40" t="str">
        <f t="shared" si="2"/>
        <v/>
      </c>
      <c r="L27" s="48"/>
    </row>
    <row r="28" spans="1:12" ht="16.5" customHeight="1" x14ac:dyDescent="0.25">
      <c r="A28" s="33" t="str">
        <f t="shared" si="0"/>
        <v/>
      </c>
      <c r="B28" s="46"/>
      <c r="C28" s="47"/>
      <c r="D28" s="47"/>
      <c r="E28" s="47"/>
      <c r="F28" s="48"/>
      <c r="G28" s="47"/>
      <c r="H28" s="49"/>
      <c r="I28" s="50"/>
      <c r="J28" s="39" t="str">
        <f t="shared" si="1"/>
        <v/>
      </c>
      <c r="K28" s="40" t="str">
        <f t="shared" si="2"/>
        <v/>
      </c>
      <c r="L28" s="48"/>
    </row>
    <row r="29" spans="1:12" ht="16.5" customHeight="1" x14ac:dyDescent="0.25">
      <c r="A29" s="33" t="str">
        <f t="shared" si="0"/>
        <v/>
      </c>
      <c r="B29" s="46"/>
      <c r="C29" s="47"/>
      <c r="D29" s="47"/>
      <c r="E29" s="47"/>
      <c r="F29" s="48"/>
      <c r="G29" s="47"/>
      <c r="H29" s="49"/>
      <c r="I29" s="50"/>
      <c r="J29" s="39" t="str">
        <f t="shared" si="1"/>
        <v/>
      </c>
      <c r="K29" s="40" t="str">
        <f t="shared" si="2"/>
        <v/>
      </c>
      <c r="L29" s="48"/>
    </row>
    <row r="30" spans="1:12" ht="16.5" customHeight="1" x14ac:dyDescent="0.25">
      <c r="A30" s="33" t="str">
        <f t="shared" si="0"/>
        <v/>
      </c>
      <c r="B30" s="46"/>
      <c r="C30" s="47"/>
      <c r="D30" s="47"/>
      <c r="E30" s="47"/>
      <c r="F30" s="48"/>
      <c r="G30" s="47"/>
      <c r="H30" s="49"/>
      <c r="I30" s="50"/>
      <c r="J30" s="39" t="str">
        <f t="shared" si="1"/>
        <v/>
      </c>
      <c r="K30" s="40" t="str">
        <f t="shared" si="2"/>
        <v/>
      </c>
      <c r="L30" s="48"/>
    </row>
    <row r="31" spans="1:12" ht="16.5" customHeight="1" x14ac:dyDescent="0.25">
      <c r="A31" s="33" t="str">
        <f t="shared" si="0"/>
        <v/>
      </c>
      <c r="B31" s="46"/>
      <c r="C31" s="47"/>
      <c r="D31" s="47"/>
      <c r="E31" s="47"/>
      <c r="F31" s="48"/>
      <c r="G31" s="47"/>
      <c r="H31" s="49"/>
      <c r="I31" s="50"/>
      <c r="J31" s="39" t="str">
        <f t="shared" si="1"/>
        <v/>
      </c>
      <c r="K31" s="40" t="str">
        <f t="shared" si="2"/>
        <v/>
      </c>
      <c r="L31" s="48"/>
    </row>
    <row r="32" spans="1:12" ht="21.75" customHeight="1" x14ac:dyDescent="0.25">
      <c r="A32" s="61" t="s">
        <v>31</v>
      </c>
      <c r="B32" s="61"/>
      <c r="C32" s="61"/>
      <c r="D32" s="61"/>
      <c r="E32" s="61"/>
      <c r="F32" s="61"/>
      <c r="G32" s="61"/>
      <c r="H32" s="51">
        <f>SUM(H7:H31)</f>
        <v>17501.400000000001</v>
      </c>
      <c r="I32" s="52"/>
      <c r="J32" s="51">
        <f>SUM(J7:J31)</f>
        <v>2834.98</v>
      </c>
      <c r="K32" s="51">
        <f>SUM(K7:K31)</f>
        <v>20336.38</v>
      </c>
      <c r="L32" s="52"/>
    </row>
  </sheetData>
  <autoFilter ref="A6:L6" xr:uid="{00000000-0009-0000-0000-000001000000}"/>
  <mergeCells count="4">
    <mergeCell ref="A1:L1"/>
    <mergeCell ref="A2:L2"/>
    <mergeCell ref="A4:L4"/>
    <mergeCell ref="A32:G32"/>
  </mergeCells>
  <conditionalFormatting sqref="F7:F31">
    <cfRule type="cellIs" dxfId="3" priority="2" operator="equal">
      <formula>"Einnahme"</formula>
    </cfRule>
    <cfRule type="cellIs" dxfId="2" priority="3" operator="equal">
      <formula>"Ausgabe"</formula>
    </cfRule>
  </conditionalFormatting>
  <conditionalFormatting sqref="L7:L31">
    <cfRule type="cellIs" dxfId="1" priority="4" operator="equal">
      <formula>"Bezahlt"</formula>
    </cfRule>
    <cfRule type="cellIs" dxfId="0" priority="5" operator="equal">
      <formula>"Offen"</formula>
    </cfRule>
  </conditionalFormatting>
  <pageMargins left="0.75" right="0.75" top="1" bottom="1" header="0.511811023622047" footer="0.511811023622047"/>
  <pageSetup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xr:uid="{00000000-0002-0000-0100-000000000000}">
          <x14:formula1>
            <xm:f>Konfiguration!$B$6:$B$15</xm:f>
          </x14:formula1>
          <x14:formula2>
            <xm:f>0</xm:f>
          </x14:formula2>
          <xm:sqref>E7:E31</xm:sqref>
        </x14:dataValidation>
        <x14:dataValidation type="list" allowBlank="1" xr:uid="{00000000-0002-0000-0100-000001000000}">
          <x14:formula1>
            <xm:f>Konfiguration!$D$6:$D$7</xm:f>
          </x14:formula1>
          <x14:formula2>
            <xm:f>0</xm:f>
          </x14:formula2>
          <xm:sqref>F7:F31</xm:sqref>
        </x14:dataValidation>
        <x14:dataValidation type="list" allowBlank="1" xr:uid="{00000000-0002-0000-0100-000002000000}">
          <x14:formula1>
            <xm:f>Konfiguration!$F$6:$F$10</xm:f>
          </x14:formula1>
          <x14:formula2>
            <xm:f>0</xm:f>
          </x14:formula2>
          <xm:sqref>G7:G31</xm:sqref>
        </x14:dataValidation>
        <x14:dataValidation type="list" allowBlank="1" xr:uid="{00000000-0002-0000-0100-000003000000}">
          <x14:formula1>
            <xm:f>Konfiguration!$H$6:$H$8</xm:f>
          </x14:formula1>
          <x14:formula2>
            <xm:f>0</xm:f>
          </x14:formula2>
          <xm:sqref>I7:I31</xm:sqref>
        </x14:dataValidation>
        <x14:dataValidation type="list" allowBlank="1" xr:uid="{00000000-0002-0000-0100-000004000000}">
          <x14:formula1>
            <xm:f>Konfiguration!$J$6:$J$7</xm:f>
          </x14:formula1>
          <x14:formula2>
            <xm:f>0</xm:f>
          </x14:formula2>
          <xm:sqref>L7:L31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B655E"/>
    <pageSetUpPr fitToPage="1"/>
  </sheetPr>
  <dimension ref="B2:J30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24" customWidth="1"/>
    <col min="3" max="3" width="3" customWidth="1"/>
    <col min="4" max="4" width="14" customWidth="1"/>
    <col min="5" max="5" width="3" customWidth="1"/>
    <col min="6" max="6" width="16" customWidth="1"/>
    <col min="7" max="7" width="3" customWidth="1"/>
    <col min="8" max="8" width="12" customWidth="1"/>
    <col min="9" max="9" width="3" customWidth="1"/>
    <col min="10" max="10" width="12" customWidth="1"/>
    <col min="11" max="11" width="20" customWidth="1"/>
  </cols>
  <sheetData>
    <row r="2" spans="2:10" ht="18.75" x14ac:dyDescent="0.25">
      <c r="B2" s="62" t="s">
        <v>95</v>
      </c>
      <c r="C2" s="62"/>
      <c r="D2" s="62"/>
      <c r="E2" s="62"/>
      <c r="F2" s="62"/>
      <c r="G2" s="62"/>
      <c r="H2" s="62"/>
      <c r="I2" s="62"/>
      <c r="J2" s="62"/>
    </row>
    <row r="3" spans="2:10" ht="15.75" customHeight="1" x14ac:dyDescent="0.25">
      <c r="B3" s="63" t="s">
        <v>96</v>
      </c>
      <c r="C3" s="63"/>
      <c r="D3" s="63"/>
      <c r="E3" s="63"/>
      <c r="F3" s="63"/>
      <c r="G3" s="63"/>
      <c r="H3" s="63"/>
      <c r="I3" s="63"/>
      <c r="J3" s="63"/>
    </row>
    <row r="5" spans="2:10" x14ac:dyDescent="0.25">
      <c r="B5" s="53" t="s">
        <v>97</v>
      </c>
      <c r="D5" s="53" t="s">
        <v>39</v>
      </c>
      <c r="F5" s="53" t="s">
        <v>40</v>
      </c>
      <c r="H5" s="53" t="s">
        <v>42</v>
      </c>
      <c r="J5" s="53" t="s">
        <v>45</v>
      </c>
    </row>
    <row r="6" spans="2:10" x14ac:dyDescent="0.25">
      <c r="B6" s="35" t="s">
        <v>79</v>
      </c>
      <c r="D6" s="35" t="s">
        <v>49</v>
      </c>
      <c r="F6" s="35" t="s">
        <v>50</v>
      </c>
      <c r="H6" s="38">
        <v>0</v>
      </c>
      <c r="J6" s="35" t="s">
        <v>51</v>
      </c>
    </row>
    <row r="7" spans="2:10" x14ac:dyDescent="0.25">
      <c r="B7" s="42" t="s">
        <v>48</v>
      </c>
      <c r="D7" s="42" t="s">
        <v>55</v>
      </c>
      <c r="F7" s="42" t="s">
        <v>63</v>
      </c>
      <c r="H7" s="45">
        <v>7.0000000000000007E-2</v>
      </c>
      <c r="J7" s="42" t="s">
        <v>69</v>
      </c>
    </row>
    <row r="8" spans="2:10" x14ac:dyDescent="0.25">
      <c r="B8" s="35" t="s">
        <v>59</v>
      </c>
      <c r="F8" s="35" t="s">
        <v>76</v>
      </c>
      <c r="H8" s="38">
        <v>0.19</v>
      </c>
    </row>
    <row r="9" spans="2:10" x14ac:dyDescent="0.25">
      <c r="B9" s="42" t="s">
        <v>72</v>
      </c>
      <c r="F9" s="42" t="s">
        <v>56</v>
      </c>
    </row>
    <row r="10" spans="2:10" x14ac:dyDescent="0.25">
      <c r="B10" s="35" t="s">
        <v>54</v>
      </c>
      <c r="F10" s="35" t="s">
        <v>80</v>
      </c>
    </row>
    <row r="11" spans="2:10" x14ac:dyDescent="0.25">
      <c r="B11" s="42" t="s">
        <v>62</v>
      </c>
    </row>
    <row r="12" spans="2:10" x14ac:dyDescent="0.25">
      <c r="B12" s="35" t="s">
        <v>88</v>
      </c>
    </row>
    <row r="13" spans="2:10" x14ac:dyDescent="0.25">
      <c r="B13" s="42" t="s">
        <v>66</v>
      </c>
    </row>
    <row r="14" spans="2:10" x14ac:dyDescent="0.25">
      <c r="B14" s="35" t="s">
        <v>83</v>
      </c>
    </row>
    <row r="15" spans="2:10" x14ac:dyDescent="0.25">
      <c r="B15" s="42" t="s">
        <v>75</v>
      </c>
    </row>
    <row r="18" spans="2:10" x14ac:dyDescent="0.25">
      <c r="B18" s="64" t="s">
        <v>98</v>
      </c>
      <c r="C18" s="64"/>
      <c r="D18" s="64"/>
      <c r="E18" s="64"/>
      <c r="F18" s="64"/>
      <c r="G18" s="64"/>
      <c r="H18" s="64"/>
      <c r="I18" s="64"/>
      <c r="J18" s="64"/>
    </row>
    <row r="19" spans="2:10" x14ac:dyDescent="0.25">
      <c r="B19" s="65" t="s">
        <v>99</v>
      </c>
      <c r="C19" s="65"/>
      <c r="D19" s="65"/>
      <c r="E19" s="65"/>
      <c r="F19" s="65"/>
      <c r="G19" s="65"/>
      <c r="H19" s="65"/>
      <c r="I19" s="65"/>
      <c r="J19" s="65"/>
    </row>
    <row r="20" spans="2:10" x14ac:dyDescent="0.25">
      <c r="B20" s="65" t="s">
        <v>100</v>
      </c>
      <c r="C20" s="65"/>
      <c r="D20" s="65"/>
      <c r="E20" s="65"/>
      <c r="F20" s="65"/>
      <c r="G20" s="65"/>
      <c r="H20" s="65"/>
      <c r="I20" s="65"/>
      <c r="J20" s="65"/>
    </row>
    <row r="21" spans="2:10" x14ac:dyDescent="0.25">
      <c r="B21" s="65" t="s">
        <v>101</v>
      </c>
      <c r="C21" s="65"/>
      <c r="D21" s="65"/>
      <c r="E21" s="65"/>
      <c r="F21" s="65"/>
      <c r="G21" s="65"/>
      <c r="H21" s="65"/>
      <c r="I21" s="65"/>
      <c r="J21" s="65"/>
    </row>
    <row r="22" spans="2:10" x14ac:dyDescent="0.25">
      <c r="B22" s="65" t="s">
        <v>102</v>
      </c>
      <c r="C22" s="65"/>
      <c r="D22" s="65"/>
      <c r="E22" s="65"/>
      <c r="F22" s="65"/>
      <c r="G22" s="65"/>
      <c r="H22" s="65"/>
      <c r="I22" s="65"/>
      <c r="J22" s="65"/>
    </row>
    <row r="23" spans="2:10" x14ac:dyDescent="0.25">
      <c r="B23" s="65" t="s">
        <v>103</v>
      </c>
      <c r="C23" s="65"/>
      <c r="D23" s="65"/>
      <c r="E23" s="65"/>
      <c r="F23" s="65"/>
      <c r="G23" s="65"/>
      <c r="H23" s="65"/>
      <c r="I23" s="65"/>
      <c r="J23" s="65"/>
    </row>
    <row r="25" spans="2:10" x14ac:dyDescent="0.25">
      <c r="B25" s="64" t="s">
        <v>104</v>
      </c>
      <c r="C25" s="64"/>
      <c r="D25" s="64"/>
      <c r="E25" s="64"/>
      <c r="F25" s="64"/>
      <c r="G25" s="64"/>
      <c r="H25" s="64"/>
      <c r="I25" s="64"/>
      <c r="J25" s="64"/>
    </row>
    <row r="26" spans="2:10" x14ac:dyDescent="0.25">
      <c r="B26" s="54"/>
      <c r="C26" s="65" t="s">
        <v>105</v>
      </c>
      <c r="D26" s="65"/>
      <c r="E26" s="65"/>
      <c r="F26" s="65"/>
      <c r="G26" s="65"/>
      <c r="H26" s="65"/>
      <c r="I26" s="65"/>
      <c r="J26" s="65"/>
    </row>
    <row r="27" spans="2:10" x14ac:dyDescent="0.25">
      <c r="B27" s="55"/>
      <c r="C27" s="65" t="s">
        <v>106</v>
      </c>
      <c r="D27" s="65"/>
      <c r="E27" s="65"/>
      <c r="F27" s="65"/>
      <c r="G27" s="65"/>
      <c r="H27" s="65"/>
      <c r="I27" s="65"/>
      <c r="J27" s="65"/>
    </row>
    <row r="28" spans="2:10" x14ac:dyDescent="0.25">
      <c r="B28" s="56"/>
      <c r="C28" s="65" t="s">
        <v>107</v>
      </c>
      <c r="D28" s="65"/>
      <c r="E28" s="65"/>
      <c r="F28" s="65"/>
      <c r="G28" s="65"/>
      <c r="H28" s="65"/>
      <c r="I28" s="65"/>
      <c r="J28" s="65"/>
    </row>
    <row r="29" spans="2:10" x14ac:dyDescent="0.25">
      <c r="B29" s="57"/>
      <c r="C29" s="65" t="s">
        <v>108</v>
      </c>
      <c r="D29" s="65"/>
      <c r="E29" s="65"/>
      <c r="F29" s="65"/>
      <c r="G29" s="65"/>
      <c r="H29" s="65"/>
      <c r="I29" s="65"/>
      <c r="J29" s="65"/>
    </row>
    <row r="30" spans="2:10" x14ac:dyDescent="0.25">
      <c r="B30" s="58"/>
      <c r="C30" s="65" t="s">
        <v>109</v>
      </c>
      <c r="D30" s="65"/>
      <c r="E30" s="65"/>
      <c r="F30" s="65"/>
      <c r="G30" s="65"/>
      <c r="H30" s="65"/>
      <c r="I30" s="65"/>
      <c r="J30" s="65"/>
    </row>
  </sheetData>
  <mergeCells count="14">
    <mergeCell ref="C27:J27"/>
    <mergeCell ref="C28:J28"/>
    <mergeCell ref="C29:J29"/>
    <mergeCell ref="C30:J30"/>
    <mergeCell ref="B21:J21"/>
    <mergeCell ref="B22:J22"/>
    <mergeCell ref="B23:J23"/>
    <mergeCell ref="B25:J25"/>
    <mergeCell ref="C26:J26"/>
    <mergeCell ref="B2:J2"/>
    <mergeCell ref="B3:J3"/>
    <mergeCell ref="B18:J18"/>
    <mergeCell ref="B19:J19"/>
    <mergeCell ref="B20:J20"/>
  </mergeCells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Übersicht</vt:lpstr>
      <vt:lpstr>Abrechnung</vt:lpstr>
      <vt:lpstr>Konfiguration</vt:lpstr>
      <vt:lpstr>Abrechnung!Druckbereich</vt:lpstr>
      <vt:lpstr>Übersicht!Druckbereich</vt:lpstr>
      <vt:lpstr>Abrechnung!Drucktitel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2026-08-21T10:06:55Z</dcterms:created>
  <dcterms:modified xsi:type="dcterms:W3CDTF">2026-08-21T13:47:32Z</dcterms:modified>
  <dc:language>en-US</dc:language>
</cp:coreProperties>
</file>