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Vorlage Cloud\Generador Excel\"/>
    </mc:Choice>
  </mc:AlternateContent>
  <xr:revisionPtr revIDLastSave="0" documentId="13_ncr:1_{B46E4530-5A19-444F-B8EF-639B97F636EB}" xr6:coauthVersionLast="47" xr6:coauthVersionMax="47" xr10:uidLastSave="{00000000-0000-0000-0000-000000000000}"/>
  <bookViews>
    <workbookView xWindow="690" yWindow="690" windowWidth="25500" windowHeight="13500" tabRatio="500" xr2:uid="{00000000-000D-0000-FFFF-FFFF00000000}"/>
  </bookViews>
  <sheets>
    <sheet name="Dienstplan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32" i="1" l="1"/>
  <c r="J32" i="1"/>
  <c r="I32" i="1"/>
  <c r="H32" i="1"/>
  <c r="G32" i="1"/>
  <c r="F32" i="1"/>
  <c r="E32" i="1"/>
  <c r="L32" i="1" s="1"/>
  <c r="K31" i="1"/>
  <c r="J31" i="1"/>
  <c r="I31" i="1"/>
  <c r="H31" i="1"/>
  <c r="G31" i="1"/>
  <c r="F31" i="1"/>
  <c r="E31" i="1"/>
  <c r="L31" i="1" s="1"/>
  <c r="K30" i="1"/>
  <c r="J30" i="1"/>
  <c r="I30" i="1"/>
  <c r="H30" i="1"/>
  <c r="G30" i="1"/>
  <c r="F30" i="1"/>
  <c r="E30" i="1"/>
  <c r="L30" i="1" s="1"/>
  <c r="B26" i="1"/>
  <c r="M22" i="1"/>
  <c r="K22" i="1"/>
  <c r="J22" i="1"/>
  <c r="I22" i="1"/>
  <c r="H22" i="1"/>
  <c r="G22" i="1"/>
  <c r="F22" i="1"/>
  <c r="E22" i="1"/>
  <c r="L21" i="1"/>
  <c r="O21" i="1" s="1"/>
  <c r="L20" i="1"/>
  <c r="O20" i="1" s="1"/>
  <c r="L19" i="1"/>
  <c r="N19" i="1" s="1"/>
  <c r="L18" i="1"/>
  <c r="N18" i="1" s="1"/>
  <c r="L17" i="1"/>
  <c r="O17" i="1" s="1"/>
  <c r="L16" i="1"/>
  <c r="O16" i="1" s="1"/>
  <c r="L15" i="1"/>
  <c r="O15" i="1" s="1"/>
  <c r="L14" i="1"/>
  <c r="O14" i="1" s="1"/>
  <c r="L13" i="1"/>
  <c r="L22" i="1" s="1"/>
  <c r="K12" i="1"/>
  <c r="J12" i="1"/>
  <c r="I12" i="1"/>
  <c r="H12" i="1"/>
  <c r="G12" i="1"/>
  <c r="F12" i="1"/>
  <c r="E12" i="1"/>
  <c r="N22" i="1" l="1"/>
  <c r="D26" i="1"/>
  <c r="G26" i="1"/>
  <c r="O19" i="1"/>
  <c r="N13" i="1"/>
  <c r="N15" i="1"/>
  <c r="O18" i="1"/>
  <c r="N16" i="1"/>
  <c r="N17" i="1"/>
  <c r="O13" i="1"/>
  <c r="O22" i="1" s="1"/>
  <c r="N20" i="1"/>
  <c r="N14" i="1"/>
  <c r="N21" i="1"/>
  <c r="J26" i="1" l="1"/>
  <c r="M26" i="1"/>
</calcChain>
</file>

<file path=xl/sharedStrings.xml><?xml version="1.0" encoding="utf-8"?>
<sst xmlns="http://schemas.openxmlformats.org/spreadsheetml/2006/main" count="130" uniqueCount="75">
  <si>
    <t>DIENSTPLAN</t>
  </si>
  <si>
    <t>Wochenübersicht · 2026</t>
  </si>
  <si>
    <t>UNTERNEHMEN</t>
  </si>
  <si>
    <t>KALENDERWOCHE</t>
  </si>
  <si>
    <t>ERSTELLT VON</t>
  </si>
  <si>
    <t>N. Albrecht</t>
  </si>
  <si>
    <t>Vertima GmbH</t>
  </si>
  <si>
    <t>WOCHENBEGINN</t>
  </si>
  <si>
    <t>STAND</t>
  </si>
  <si>
    <t>ABTEILUNG / STANDORT</t>
  </si>
  <si>
    <t>AUSHANG AB</t>
  </si>
  <si>
    <t>Auftragszentrum · Standort Nord</t>
  </si>
  <si>
    <t>Schicht je Tag aus der Auswahlliste wählen:  F Früh · S Spät · N Nacht · U Urlaub · K Krank · leer = frei.    Blaue Felder = Eingaben; Stunden und Kosten berechnen sich automatisch.</t>
  </si>
  <si>
    <t>Mitarbeiter</t>
  </si>
  <si>
    <t>Funktion</t>
  </si>
  <si>
    <t>€ / Std</t>
  </si>
  <si>
    <t>Mo</t>
  </si>
  <si>
    <t>Di</t>
  </si>
  <si>
    <t>Mi</t>
  </si>
  <si>
    <t>Do</t>
  </si>
  <si>
    <t>Fr</t>
  </si>
  <si>
    <t>Sa</t>
  </si>
  <si>
    <t>So</t>
  </si>
  <si>
    <t>Ist-Std</t>
  </si>
  <si>
    <t>Soll-Std</t>
  </si>
  <si>
    <t>Diff</t>
  </si>
  <si>
    <t>Kosten Woche</t>
  </si>
  <si>
    <t>Albrecht, Nicole</t>
  </si>
  <si>
    <t>Teamleitung</t>
  </si>
  <si>
    <t>F</t>
  </si>
  <si>
    <t>Fischer, Markus</t>
  </si>
  <si>
    <t>Disposition</t>
  </si>
  <si>
    <t>S</t>
  </si>
  <si>
    <t>Wagner, Sabine</t>
  </si>
  <si>
    <t>Sachbearbeitung</t>
  </si>
  <si>
    <t>N</t>
  </si>
  <si>
    <t>Keller, Andreas</t>
  </si>
  <si>
    <t>Vogel, Christina</t>
  </si>
  <si>
    <t>Böhm, Patrick</t>
  </si>
  <si>
    <t>Lorenz, Miriam</t>
  </si>
  <si>
    <t>Werkstudentin</t>
  </si>
  <si>
    <t>Franke, Tobias</t>
  </si>
  <si>
    <t>Aushilfe</t>
  </si>
  <si>
    <t>Sommer, Julia</t>
  </si>
  <si>
    <t>U</t>
  </si>
  <si>
    <t>GESAMT  ·  Besetzung je Tag</t>
  </si>
  <si>
    <t>MITARBEITER</t>
  </si>
  <si>
    <t>IST-STUNDEN (WOCHE)</t>
  </si>
  <si>
    <t>Ø STUNDEN / MA</t>
  </si>
  <si>
    <t>PERSONALKOSTEN / WOCHE</t>
  </si>
  <si>
    <t>HOCHRECHNUNG / MONAT</t>
  </si>
  <si>
    <t>BESETZUNG JE SCHICHT   (Anzahl Personen pro Tag)</t>
  </si>
  <si>
    <t>Schicht</t>
  </si>
  <si>
    <t>Ø / Tag</t>
  </si>
  <si>
    <t>Frühdienst (F)</t>
  </si>
  <si>
    <t>Spätdienst (S)</t>
  </si>
  <si>
    <t>Nachtdienst (N)</t>
  </si>
  <si>
    <t>SCHICHTLEGENDE   (Stunden je Schicht – steuert die Berechnung)</t>
  </si>
  <si>
    <t>Kürzel</t>
  </si>
  <si>
    <t>Bezeichnung</t>
  </si>
  <si>
    <t>Von</t>
  </si>
  <si>
    <t>Bis</t>
  </si>
  <si>
    <t>Std</t>
  </si>
  <si>
    <t>Frühdienst</t>
  </si>
  <si>
    <t>06:00</t>
  </si>
  <si>
    <t>14:00</t>
  </si>
  <si>
    <t>Spätdienst</t>
  </si>
  <si>
    <t>22:00</t>
  </si>
  <si>
    <t>Nachtdienst</t>
  </si>
  <si>
    <t>Urlaub</t>
  </si>
  <si>
    <t>–</t>
  </si>
  <si>
    <t>K</t>
  </si>
  <si>
    <t>Krank / AU</t>
  </si>
  <si>
    <t>leere Zelle = dienstfrei  (0 Std)</t>
  </si>
  <si>
    <t>Rechtlicher Rahmen (ArbZG):  werktäglich max. 8 Std (Ausnahme bis 10 Std), mind. 11 Std Ruhezeit zwischen zwei Diensten, Pausen ab 6 Std Arbeit; Dienstplan mind. 4 Tage im Voraus bekanntgeben. Minijob-Grenze 2026: 603 €/Monat. — Alle Namen, Löhne und Schichten sind frei erfundene Beispielwerte zur Veranschaulichung.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</si>
</sst>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d\.mm\.yyyy"/>
    <numFmt numFmtId="165" formatCode="dd\.mm\."/>
    <numFmt numFmtId="166" formatCode="#,##0.00&quot; €&quot;"/>
    <numFmt numFmtId="167" formatCode="0.0"/>
    <numFmt numFmtId="168" formatCode="0.0;[Red]\-0.0;\–"/>
    <numFmt numFmtId="169" formatCode="0.0&quot; Std&quot;"/>
  </numFmts>
  <fonts count="24" x14ac:knownFonts="1">
    <font>
      <sz val="11"/>
      <color theme="1"/>
      <name val="Calibri"/>
      <family val="2"/>
      <charset val="1"/>
    </font>
    <font>
      <b/>
      <sz val="22"/>
      <color rgb="FFFFFFFF"/>
      <name val="Calibri"/>
      <charset val="1"/>
    </font>
    <font>
      <b/>
      <sz val="10"/>
      <color rgb="FFE7D9C2"/>
      <name val="Calibri"/>
      <charset val="1"/>
    </font>
    <font>
      <b/>
      <sz val="8.5"/>
      <color rgb="FF5A6B80"/>
      <name val="Calibri"/>
      <charset val="1"/>
    </font>
    <font>
      <b/>
      <sz val="10.5"/>
      <color rgb="FF24608F"/>
      <name val="Calibri"/>
      <charset val="1"/>
    </font>
    <font>
      <i/>
      <sz val="9"/>
      <color rgb="FF5A6B80"/>
      <name val="Calibri"/>
      <charset val="1"/>
    </font>
    <font>
      <b/>
      <sz val="9.5"/>
      <color rgb="FFFFFFFF"/>
      <name val="Calibri"/>
      <charset val="1"/>
    </font>
    <font>
      <b/>
      <sz val="9.5"/>
      <color rgb="FFE7D9C2"/>
      <name val="Calibri"/>
      <charset val="1"/>
    </font>
    <font>
      <sz val="8.5"/>
      <color rgb="FFAEB8C4"/>
      <name val="Calibri"/>
      <charset val="1"/>
    </font>
    <font>
      <sz val="8.5"/>
      <color rgb="FFE7D9C2"/>
      <name val="Calibri"/>
      <charset val="1"/>
    </font>
    <font>
      <b/>
      <sz val="10"/>
      <color rgb="FF1E2733"/>
      <name val="Calibri"/>
      <charset val="1"/>
    </font>
    <font>
      <sz val="9.5"/>
      <color rgb="FF5A6B80"/>
      <name val="Calibri"/>
      <charset val="1"/>
    </font>
    <font>
      <sz val="10"/>
      <color rgb="FF24608F"/>
      <name val="Calibri"/>
      <charset val="1"/>
    </font>
    <font>
      <b/>
      <sz val="10"/>
      <color rgb="FF17273B"/>
      <name val="Calibri"/>
      <charset val="1"/>
    </font>
    <font>
      <b/>
      <sz val="10"/>
      <color rgb="FFFFFFFF"/>
      <name val="Calibri"/>
      <charset val="1"/>
    </font>
    <font>
      <b/>
      <sz val="11"/>
      <color rgb="FFE7D9C2"/>
      <name val="Calibri"/>
      <charset val="1"/>
    </font>
    <font>
      <b/>
      <sz val="15"/>
      <color rgb="FF17273B"/>
      <name val="Calibri"/>
      <charset val="1"/>
    </font>
    <font>
      <b/>
      <sz val="10.5"/>
      <color rgb="FF17273B"/>
      <name val="Calibri"/>
      <charset val="1"/>
    </font>
    <font>
      <b/>
      <sz val="9"/>
      <color rgb="FF17273B"/>
      <name val="Calibri"/>
      <charset val="1"/>
    </font>
    <font>
      <b/>
      <sz val="9.5"/>
      <color rgb="FF1E2733"/>
      <name val="Calibri"/>
      <charset val="1"/>
    </font>
    <font>
      <sz val="10"/>
      <color rgb="FF1E2733"/>
      <name val="Calibri"/>
      <charset val="1"/>
    </font>
    <font>
      <sz val="9.5"/>
      <color rgb="FF1E2733"/>
      <name val="Calibri"/>
      <charset val="1"/>
    </font>
    <font>
      <b/>
      <sz val="10"/>
      <color rgb="FF24608F"/>
      <name val="Calibri"/>
      <charset val="1"/>
    </font>
    <font>
      <i/>
      <sz val="8.5"/>
      <color rgb="FF5A6B80"/>
      <name val="Calibri"/>
      <charset val="1"/>
    </font>
  </fonts>
  <fills count="13">
    <fill>
      <patternFill patternType="none"/>
    </fill>
    <fill>
      <patternFill patternType="gray125"/>
    </fill>
    <fill>
      <patternFill patternType="solid">
        <fgColor rgb="FF17273B"/>
        <bgColor rgb="FF1E2733"/>
      </patternFill>
    </fill>
    <fill>
      <patternFill patternType="solid">
        <fgColor rgb="FFB08D57"/>
        <bgColor rgb="FF808080"/>
      </patternFill>
    </fill>
    <fill>
      <patternFill patternType="solid">
        <fgColor rgb="FFF4F6F8"/>
        <bgColor rgb="FFF8FAFB"/>
      </patternFill>
    </fill>
    <fill>
      <patternFill patternType="solid">
        <fgColor rgb="FF2C405A"/>
        <bgColor rgb="FF1E2733"/>
      </patternFill>
    </fill>
    <fill>
      <patternFill patternType="solid">
        <fgColor rgb="FFFFFFFF"/>
        <bgColor rgb="FFF8FAFB"/>
      </patternFill>
    </fill>
    <fill>
      <patternFill patternType="solid">
        <fgColor rgb="FFF8FAFB"/>
        <bgColor rgb="FFF4F6F8"/>
      </patternFill>
    </fill>
    <fill>
      <patternFill patternType="solid">
        <fgColor rgb="FFE5E9EE"/>
        <bgColor rgb="FFE8EAEE"/>
      </patternFill>
    </fill>
    <fill>
      <patternFill patternType="solid">
        <fgColor rgb="FFDDE4EC"/>
        <bgColor rgb="FFDDE2E8"/>
      </patternFill>
    </fill>
    <fill>
      <patternFill patternType="solid">
        <fgColor rgb="FFECE7DB"/>
        <bgColor rgb="FFE8EAEE"/>
      </patternFill>
    </fill>
    <fill>
      <patternFill patternType="solid">
        <fgColor rgb="FFE8EAEE"/>
        <bgColor rgb="FFE5E9EE"/>
      </patternFill>
    </fill>
    <fill>
      <patternFill patternType="solid">
        <fgColor rgb="FFE7D4D4"/>
        <bgColor rgb="FFF0CFCF"/>
      </patternFill>
    </fill>
  </fills>
  <borders count="6">
    <border>
      <left/>
      <right/>
      <top/>
      <bottom/>
      <diagonal/>
    </border>
    <border>
      <left style="thin">
        <color rgb="FF2C405A"/>
      </left>
      <right style="thin">
        <color rgb="FF2C405A"/>
      </right>
      <top/>
      <bottom/>
      <diagonal/>
    </border>
    <border>
      <left style="thin">
        <color rgb="FFDDE2E8"/>
      </left>
      <right style="thin">
        <color rgb="FFDDE2E8"/>
      </right>
      <top style="thin">
        <color rgb="FFDDE2E8"/>
      </top>
      <bottom style="thin">
        <color rgb="FFDDE2E8"/>
      </bottom>
      <diagonal/>
    </border>
    <border>
      <left style="thin">
        <color rgb="FFDDE2E8"/>
      </left>
      <right style="thin">
        <color rgb="FFDDE2E8"/>
      </right>
      <top/>
      <bottom/>
      <diagonal/>
    </border>
    <border>
      <left style="thin">
        <color rgb="FFDDE2E8"/>
      </left>
      <right style="thin">
        <color rgb="FFDDE2E8"/>
      </right>
      <top/>
      <bottom style="thin">
        <color rgb="FFDDE2E8"/>
      </bottom>
      <diagonal/>
    </border>
    <border>
      <left/>
      <right/>
      <top/>
      <bottom style="thin">
        <color rgb="FFB08D57"/>
      </bottom>
      <diagonal/>
    </border>
  </borders>
  <cellStyleXfs count="1">
    <xf numFmtId="0" fontId="0" fillId="0" borderId="0"/>
  </cellStyleXfs>
  <cellXfs count="60">
    <xf numFmtId="0" fontId="0" fillId="0" borderId="0" xfId="0"/>
    <xf numFmtId="166" fontId="16" fillId="6" borderId="4" xfId="0" applyNumberFormat="1" applyFont="1" applyFill="1" applyBorder="1" applyAlignment="1">
      <alignment horizontal="left" vertical="center" indent="1"/>
    </xf>
    <xf numFmtId="169" fontId="16" fillId="6" borderId="4" xfId="0" applyNumberFormat="1" applyFont="1" applyFill="1" applyBorder="1" applyAlignment="1">
      <alignment horizontal="left" vertical="center" indent="1"/>
    </xf>
    <xf numFmtId="1" fontId="16" fillId="6" borderId="4" xfId="0" applyNumberFormat="1" applyFont="1" applyFill="1" applyBorder="1" applyAlignment="1">
      <alignment horizontal="left" vertical="center" indent="1"/>
    </xf>
    <xf numFmtId="0" fontId="3" fillId="6" borderId="3" xfId="0" applyFont="1" applyFill="1" applyBorder="1" applyAlignment="1">
      <alignment horizontal="left" vertical="center" indent="1"/>
    </xf>
    <xf numFmtId="0" fontId="14" fillId="2" borderId="0" xfId="0" applyFont="1" applyFill="1" applyAlignment="1">
      <alignment horizontal="left" vertical="center" inden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 indent="1"/>
    </xf>
    <xf numFmtId="0" fontId="5" fillId="4" borderId="0" xfId="0" applyFont="1" applyFill="1" applyAlignment="1">
      <alignment horizontal="left" vertical="center" indent="1"/>
    </xf>
    <xf numFmtId="16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3" borderId="0" xfId="0" applyFill="1"/>
    <xf numFmtId="0" fontId="2" fillId="2" borderId="0" xfId="0" applyFont="1" applyFill="1" applyAlignment="1">
      <alignment horizontal="right" vertical="center" indent="1"/>
    </xf>
    <xf numFmtId="0" fontId="1" fillId="2" borderId="0" xfId="0" applyFont="1" applyFill="1" applyAlignment="1">
      <alignment horizontal="left" vertical="center" indent="1"/>
    </xf>
    <xf numFmtId="0" fontId="0" fillId="3" borderId="0" xfId="0" applyFill="1"/>
    <xf numFmtId="0" fontId="3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5" fontId="8" fillId="2" borderId="1" xfId="0" applyNumberFormat="1" applyFont="1" applyFill="1" applyBorder="1" applyAlignment="1">
      <alignment horizontal="center" vertical="center"/>
    </xf>
    <xf numFmtId="165" fontId="9" fillId="5" borderId="1" xfId="0" applyNumberFormat="1" applyFont="1" applyFill="1" applyBorder="1" applyAlignment="1">
      <alignment horizontal="center" vertical="center"/>
    </xf>
    <xf numFmtId="0" fontId="10" fillId="6" borderId="2" xfId="0" applyFont="1" applyFill="1" applyBorder="1" applyAlignment="1">
      <alignment horizontal="left" vertical="center" indent="1"/>
    </xf>
    <xf numFmtId="0" fontId="11" fillId="6" borderId="2" xfId="0" applyFont="1" applyFill="1" applyBorder="1" applyAlignment="1">
      <alignment horizontal="left" vertical="center" indent="1"/>
    </xf>
    <xf numFmtId="166" fontId="12" fillId="6" borderId="2" xfId="0" applyNumberFormat="1" applyFont="1" applyFill="1" applyBorder="1" applyAlignment="1">
      <alignment horizontal="right" vertical="center" indent="1"/>
    </xf>
    <xf numFmtId="0" fontId="10" fillId="0" borderId="2" xfId="0" applyFont="1" applyBorder="1" applyAlignment="1">
      <alignment horizontal="center" vertical="center"/>
    </xf>
    <xf numFmtId="167" fontId="10" fillId="6" borderId="2" xfId="0" applyNumberFormat="1" applyFont="1" applyFill="1" applyBorder="1" applyAlignment="1">
      <alignment horizontal="center" vertical="center"/>
    </xf>
    <xf numFmtId="167" fontId="12" fillId="6" borderId="2" xfId="0" applyNumberFormat="1" applyFont="1" applyFill="1" applyBorder="1" applyAlignment="1">
      <alignment horizontal="center" vertical="center"/>
    </xf>
    <xf numFmtId="168" fontId="10" fillId="6" borderId="2" xfId="0" applyNumberFormat="1" applyFont="1" applyFill="1" applyBorder="1" applyAlignment="1">
      <alignment horizontal="center" vertical="center"/>
    </xf>
    <xf numFmtId="166" fontId="13" fillId="6" borderId="2" xfId="0" applyNumberFormat="1" applyFont="1" applyFill="1" applyBorder="1" applyAlignment="1">
      <alignment horizontal="right" vertical="center" indent="1"/>
    </xf>
    <xf numFmtId="0" fontId="10" fillId="7" borderId="2" xfId="0" applyFont="1" applyFill="1" applyBorder="1" applyAlignment="1">
      <alignment horizontal="left" vertical="center" indent="1"/>
    </xf>
    <xf numFmtId="0" fontId="11" fillId="7" borderId="2" xfId="0" applyFont="1" applyFill="1" applyBorder="1" applyAlignment="1">
      <alignment horizontal="left" vertical="center" indent="1"/>
    </xf>
    <xf numFmtId="166" fontId="12" fillId="7" borderId="2" xfId="0" applyNumberFormat="1" applyFont="1" applyFill="1" applyBorder="1" applyAlignment="1">
      <alignment horizontal="right" vertical="center" indent="1"/>
    </xf>
    <xf numFmtId="167" fontId="10" fillId="7" borderId="2" xfId="0" applyNumberFormat="1" applyFont="1" applyFill="1" applyBorder="1" applyAlignment="1">
      <alignment horizontal="center" vertical="center"/>
    </xf>
    <xf numFmtId="167" fontId="12" fillId="7" borderId="2" xfId="0" applyNumberFormat="1" applyFont="1" applyFill="1" applyBorder="1" applyAlignment="1">
      <alignment horizontal="center" vertical="center"/>
    </xf>
    <xf numFmtId="168" fontId="10" fillId="7" borderId="2" xfId="0" applyNumberFormat="1" applyFont="1" applyFill="1" applyBorder="1" applyAlignment="1">
      <alignment horizontal="center" vertical="center"/>
    </xf>
    <xf numFmtId="166" fontId="13" fillId="7" borderId="2" xfId="0" applyNumberFormat="1" applyFont="1" applyFill="1" applyBorder="1" applyAlignment="1">
      <alignment horizontal="right" vertical="center" indent="1"/>
    </xf>
    <xf numFmtId="0" fontId="14" fillId="2" borderId="0" xfId="0" applyFont="1" applyFill="1" applyAlignment="1">
      <alignment horizontal="center" vertical="center"/>
    </xf>
    <xf numFmtId="167" fontId="14" fillId="2" borderId="0" xfId="0" applyNumberFormat="1" applyFont="1" applyFill="1" applyAlignment="1">
      <alignment horizontal="center" vertical="center"/>
    </xf>
    <xf numFmtId="168" fontId="14" fillId="2" borderId="0" xfId="0" applyNumberFormat="1" applyFont="1" applyFill="1" applyAlignment="1">
      <alignment horizontal="center" vertical="center"/>
    </xf>
    <xf numFmtId="166" fontId="15" fillId="2" borderId="0" xfId="0" applyNumberFormat="1" applyFont="1" applyFill="1" applyAlignment="1">
      <alignment horizontal="right" vertical="center" indent="1"/>
    </xf>
    <xf numFmtId="0" fontId="18" fillId="8" borderId="2" xfId="0" applyFont="1" applyFill="1" applyBorder="1" applyAlignment="1">
      <alignment horizontal="left" vertical="center" indent="1"/>
    </xf>
    <xf numFmtId="0" fontId="18" fillId="8" borderId="2" xfId="0" applyFont="1" applyFill="1" applyBorder="1" applyAlignment="1">
      <alignment horizontal="center" vertical="center"/>
    </xf>
    <xf numFmtId="0" fontId="19" fillId="9" borderId="2" xfId="0" applyFont="1" applyFill="1" applyBorder="1" applyAlignment="1">
      <alignment horizontal="left" vertical="center" indent="1"/>
    </xf>
    <xf numFmtId="0" fontId="20" fillId="0" borderId="2" xfId="0" applyFont="1" applyBorder="1" applyAlignment="1">
      <alignment horizontal="center" vertical="center"/>
    </xf>
    <xf numFmtId="167" fontId="13" fillId="4" borderId="2" xfId="0" applyNumberFormat="1" applyFont="1" applyFill="1" applyBorder="1" applyAlignment="1">
      <alignment horizontal="center" vertical="center"/>
    </xf>
    <xf numFmtId="0" fontId="19" fillId="10" borderId="2" xfId="0" applyFont="1" applyFill="1" applyBorder="1" applyAlignment="1">
      <alignment horizontal="left" vertical="center" indent="1"/>
    </xf>
    <xf numFmtId="0" fontId="6" fillId="2" borderId="2" xfId="0" applyFont="1" applyFill="1" applyBorder="1" applyAlignment="1">
      <alignment horizontal="left" vertical="center" indent="1"/>
    </xf>
    <xf numFmtId="0" fontId="10" fillId="9" borderId="2" xfId="0" applyFont="1" applyFill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167" fontId="22" fillId="0" borderId="2" xfId="0" applyNumberFormat="1" applyFont="1" applyBorder="1" applyAlignment="1">
      <alignment horizontal="center" vertical="center"/>
    </xf>
    <xf numFmtId="0" fontId="10" fillId="10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0" fillId="11" borderId="2" xfId="0" applyFont="1" applyFill="1" applyBorder="1" applyAlignment="1">
      <alignment horizontal="center" vertical="center"/>
    </xf>
    <xf numFmtId="0" fontId="10" fillId="12" borderId="2" xfId="0" applyFont="1" applyFill="1" applyBorder="1" applyAlignment="1">
      <alignment horizontal="center" vertical="center"/>
    </xf>
    <xf numFmtId="0" fontId="17" fillId="0" borderId="5" xfId="0" applyFont="1" applyBorder="1" applyAlignment="1">
      <alignment horizontal="left" vertical="center" indent="1"/>
    </xf>
    <xf numFmtId="0" fontId="18" fillId="8" borderId="2" xfId="0" applyFont="1" applyFill="1" applyBorder="1" applyAlignment="1">
      <alignment horizontal="left" vertical="center" indent="1"/>
    </xf>
    <xf numFmtId="0" fontId="0" fillId="0" borderId="2" xfId="0" applyBorder="1"/>
    <xf numFmtId="0" fontId="21" fillId="0" borderId="2" xfId="0" applyFont="1" applyBorder="1" applyAlignment="1">
      <alignment horizontal="left" vertical="center" indent="1"/>
    </xf>
    <xf numFmtId="0" fontId="23" fillId="0" borderId="0" xfId="0" applyFont="1" applyAlignment="1">
      <alignment horizontal="left" vertical="center" indent="1"/>
    </xf>
    <xf numFmtId="0" fontId="23" fillId="0" borderId="0" xfId="0" applyFont="1" applyAlignment="1">
      <alignment horizontal="left" vertical="top" wrapText="1"/>
    </xf>
  </cellXfs>
  <cellStyles count="1">
    <cellStyle name="Standard" xfId="0" builtinId="0"/>
  </cellStyles>
  <dxfs count="6">
    <dxf>
      <font>
        <b/>
        <color rgb="FFAE3B3B"/>
        <name val="Calibri"/>
        <charset val="1"/>
      </font>
      <fill>
        <patternFill>
          <bgColor rgb="FFF0CFCF"/>
        </patternFill>
      </fill>
    </dxf>
    <dxf>
      <font>
        <b/>
        <color rgb="FFAE3B3B"/>
        <name val="Calibri"/>
        <charset val="1"/>
      </font>
      <fill>
        <patternFill>
          <bgColor rgb="FFE7D4D4"/>
        </patternFill>
      </fill>
    </dxf>
    <dxf>
      <font>
        <b/>
        <color rgb="FF5A6B80"/>
        <name val="Calibri"/>
        <charset val="1"/>
      </font>
      <fill>
        <patternFill>
          <bgColor rgb="FFE8EAEE"/>
        </patternFill>
      </fill>
    </dxf>
    <dxf>
      <font>
        <b/>
        <color rgb="FFFFFFFF"/>
        <name val="Calibri"/>
        <charset val="1"/>
      </font>
      <fill>
        <patternFill>
          <bgColor rgb="FF17273B"/>
        </patternFill>
      </fill>
    </dxf>
    <dxf>
      <font>
        <b/>
        <color rgb="FF1E2733"/>
        <name val="Calibri"/>
        <charset val="1"/>
      </font>
      <fill>
        <patternFill>
          <bgColor rgb="FFECE7DB"/>
        </patternFill>
      </fill>
    </dxf>
    <dxf>
      <font>
        <b/>
        <color rgb="FF1E2733"/>
        <name val="Calibri"/>
        <charset val="1"/>
      </font>
      <fill>
        <patternFill>
          <bgColor rgb="FFDDE4EC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EB8C4"/>
      <rgbColor rgb="FF808080"/>
      <rgbColor rgb="FF9999FF"/>
      <rgbColor rgb="FFAE3B3B"/>
      <rgbColor rgb="FFF8FAFB"/>
      <rgbColor rgb="FFE5E9EE"/>
      <rgbColor rgb="FF660066"/>
      <rgbColor rgb="FFFF8080"/>
      <rgbColor rgb="FF24608F"/>
      <rgbColor rgb="FFDDE2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EAEE"/>
      <rgbColor rgb="FFDDE4EC"/>
      <rgbColor rgb="FFECE7DB"/>
      <rgbColor rgb="FFE7D4D4"/>
      <rgbColor rgb="FFE7D9C2"/>
      <rgbColor rgb="FFF4F6F8"/>
      <rgbColor rgb="FFF0CFCF"/>
      <rgbColor rgb="FF3366FF"/>
      <rgbColor rgb="FF33CCCC"/>
      <rgbColor rgb="FF99CC00"/>
      <rgbColor rgb="FFFFCC00"/>
      <rgbColor rgb="FFFF9900"/>
      <rgbColor rgb="FFFF6600"/>
      <rgbColor rgb="FF5A6B80"/>
      <rgbColor rgb="FFB08D57"/>
      <rgbColor rgb="FF17273B"/>
      <rgbColor rgb="FF339966"/>
      <rgbColor rgb="FF003300"/>
      <rgbColor rgb="FF333300"/>
      <rgbColor rgb="FF993300"/>
      <rgbColor rgb="FF993366"/>
      <rgbColor rgb="FF2C405A"/>
      <rgbColor rgb="FF1E27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46"/>
  <sheetViews>
    <sheetView showGridLines="0" tabSelected="1" zoomScaleNormal="100" workbookViewId="0">
      <pane xSplit="4" ySplit="12" topLeftCell="E13" activePane="bottomRight" state="frozen"/>
      <selection pane="topRight" activeCell="E1" sqref="E1"/>
      <selection pane="bottomLeft" activeCell="A13" sqref="A13"/>
      <selection pane="bottomRight" activeCell="L47" sqref="L47"/>
    </sheetView>
  </sheetViews>
  <sheetFormatPr baseColWidth="10" defaultColWidth="8.7109375" defaultRowHeight="15" x14ac:dyDescent="0.25"/>
  <cols>
    <col min="1" max="1" width="2.42578125" customWidth="1"/>
    <col min="2" max="2" width="16.85546875" bestFit="1" customWidth="1"/>
    <col min="3" max="3" width="15.42578125" bestFit="1" customWidth="1"/>
    <col min="4" max="4" width="8.140625" bestFit="1" customWidth="1"/>
    <col min="5" max="6" width="5.42578125" bestFit="1" customWidth="1"/>
    <col min="7" max="11" width="5.28515625" bestFit="1" customWidth="1"/>
    <col min="12" max="12" width="10.140625" bestFit="1" customWidth="1"/>
    <col min="13" max="13" width="6.85546875" bestFit="1" customWidth="1"/>
    <col min="14" max="14" width="4" bestFit="1" customWidth="1"/>
    <col min="15" max="15" width="12.28515625" bestFit="1" customWidth="1"/>
    <col min="16" max="16" width="2.42578125" customWidth="1"/>
  </cols>
  <sheetData>
    <row r="2" spans="2:15" ht="43.5" customHeight="1" x14ac:dyDescent="0.25">
      <c r="B2" s="14" t="s">
        <v>0</v>
      </c>
      <c r="C2" s="14"/>
      <c r="D2" s="14"/>
      <c r="E2" s="14"/>
      <c r="F2" s="14"/>
      <c r="G2" s="14"/>
      <c r="H2" s="14"/>
      <c r="I2" s="14"/>
      <c r="J2" s="14"/>
      <c r="K2" s="14"/>
      <c r="L2" s="13" t="s">
        <v>1</v>
      </c>
      <c r="M2" s="13"/>
      <c r="N2" s="13"/>
      <c r="O2" s="13"/>
    </row>
    <row r="3" spans="2:15" ht="3" customHeight="1" x14ac:dyDescent="0.25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2:15" ht="7.5" customHeight="1" x14ac:dyDescent="0.25"/>
    <row r="5" spans="2:15" ht="15" customHeight="1" x14ac:dyDescent="0.25">
      <c r="B5" s="16" t="s">
        <v>2</v>
      </c>
      <c r="G5" s="11" t="s">
        <v>3</v>
      </c>
      <c r="H5" s="11"/>
      <c r="I5" s="10">
        <v>11</v>
      </c>
      <c r="J5" s="10"/>
      <c r="L5" s="16" t="s">
        <v>4</v>
      </c>
      <c r="N5" s="10" t="s">
        <v>5</v>
      </c>
      <c r="O5" s="10"/>
    </row>
    <row r="6" spans="2:15" ht="16.5" customHeight="1" x14ac:dyDescent="0.25">
      <c r="B6" s="10" t="s">
        <v>6</v>
      </c>
      <c r="C6" s="10"/>
      <c r="D6" s="10"/>
      <c r="E6" s="10"/>
      <c r="G6" s="11" t="s">
        <v>7</v>
      </c>
      <c r="H6" s="11"/>
      <c r="I6" s="9">
        <v>46090</v>
      </c>
      <c r="J6" s="9"/>
      <c r="L6" s="16" t="s">
        <v>8</v>
      </c>
      <c r="N6" s="9">
        <v>46085</v>
      </c>
      <c r="O6" s="9"/>
    </row>
    <row r="7" spans="2:15" ht="15" customHeight="1" x14ac:dyDescent="0.25">
      <c r="B7" s="16" t="s">
        <v>9</v>
      </c>
      <c r="L7" s="16" t="s">
        <v>10</v>
      </c>
      <c r="N7" s="9">
        <v>46086</v>
      </c>
      <c r="O7" s="9"/>
    </row>
    <row r="8" spans="2:15" ht="16.5" customHeight="1" x14ac:dyDescent="0.25">
      <c r="B8" s="10" t="s">
        <v>11</v>
      </c>
      <c r="C8" s="10"/>
      <c r="D8" s="10"/>
      <c r="E8" s="10"/>
    </row>
    <row r="9" spans="2:15" ht="6" customHeight="1" x14ac:dyDescent="0.25"/>
    <row r="10" spans="2:15" ht="21.75" customHeight="1" x14ac:dyDescent="0.25">
      <c r="B10" s="8" t="s">
        <v>12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2:15" ht="18" customHeight="1" x14ac:dyDescent="0.25">
      <c r="B11" s="7" t="s">
        <v>13</v>
      </c>
      <c r="C11" s="7" t="s">
        <v>14</v>
      </c>
      <c r="D11" s="6" t="s">
        <v>15</v>
      </c>
      <c r="E11" s="17" t="s">
        <v>16</v>
      </c>
      <c r="F11" s="17" t="s">
        <v>17</v>
      </c>
      <c r="G11" s="17" t="s">
        <v>18</v>
      </c>
      <c r="H11" s="17" t="s">
        <v>19</v>
      </c>
      <c r="I11" s="17" t="s">
        <v>20</v>
      </c>
      <c r="J11" s="18" t="s">
        <v>21</v>
      </c>
      <c r="K11" s="18" t="s">
        <v>22</v>
      </c>
      <c r="L11" s="6" t="s">
        <v>23</v>
      </c>
      <c r="M11" s="6" t="s">
        <v>24</v>
      </c>
      <c r="N11" s="6" t="s">
        <v>25</v>
      </c>
      <c r="O11" s="6" t="s">
        <v>26</v>
      </c>
    </row>
    <row r="12" spans="2:15" ht="15.75" customHeight="1" x14ac:dyDescent="0.25">
      <c r="B12" s="7"/>
      <c r="C12" s="7"/>
      <c r="D12" s="7"/>
      <c r="E12" s="19">
        <f>$I$6+0</f>
        <v>46090</v>
      </c>
      <c r="F12" s="19">
        <f>$I$6+1</f>
        <v>46091</v>
      </c>
      <c r="G12" s="19">
        <f>$I$6+2</f>
        <v>46092</v>
      </c>
      <c r="H12" s="19">
        <f>$I$6+3</f>
        <v>46093</v>
      </c>
      <c r="I12" s="19">
        <f>$I$6+4</f>
        <v>46094</v>
      </c>
      <c r="J12" s="20">
        <f>$I$6+5</f>
        <v>46095</v>
      </c>
      <c r="K12" s="20">
        <f>$I$6+6</f>
        <v>46096</v>
      </c>
      <c r="L12" s="6"/>
      <c r="M12" s="6"/>
      <c r="N12" s="6"/>
      <c r="O12" s="6"/>
    </row>
    <row r="13" spans="2:15" ht="19.5" customHeight="1" x14ac:dyDescent="0.25">
      <c r="B13" s="21" t="s">
        <v>27</v>
      </c>
      <c r="C13" s="22" t="s">
        <v>28</v>
      </c>
      <c r="D13" s="23">
        <v>24</v>
      </c>
      <c r="E13" s="24" t="s">
        <v>29</v>
      </c>
      <c r="F13" s="24" t="s">
        <v>29</v>
      </c>
      <c r="G13" s="24" t="s">
        <v>29</v>
      </c>
      <c r="H13" s="24" t="s">
        <v>29</v>
      </c>
      <c r="I13" s="24" t="s">
        <v>29</v>
      </c>
      <c r="J13" s="24"/>
      <c r="K13" s="24"/>
      <c r="L13" s="25">
        <f t="shared" ref="L13:L21" si="0">SUMPRODUCT(COUNTIF(E13:K13,$B$37:$B$41)*$G$37:$G$41)</f>
        <v>37.5</v>
      </c>
      <c r="M13" s="26">
        <v>37.5</v>
      </c>
      <c r="N13" s="27">
        <f t="shared" ref="N13:N22" si="1">L13-M13</f>
        <v>0</v>
      </c>
      <c r="O13" s="28">
        <f t="shared" ref="O13:O21" si="2">L13*D13</f>
        <v>900</v>
      </c>
    </row>
    <row r="14" spans="2:15" ht="19.5" customHeight="1" x14ac:dyDescent="0.25">
      <c r="B14" s="29" t="s">
        <v>30</v>
      </c>
      <c r="C14" s="30" t="s">
        <v>31</v>
      </c>
      <c r="D14" s="31">
        <v>20.5</v>
      </c>
      <c r="E14" s="24" t="s">
        <v>32</v>
      </c>
      <c r="F14" s="24" t="s">
        <v>32</v>
      </c>
      <c r="G14" s="24" t="s">
        <v>32</v>
      </c>
      <c r="H14" s="24" t="s">
        <v>32</v>
      </c>
      <c r="I14" s="24" t="s">
        <v>32</v>
      </c>
      <c r="J14" s="24"/>
      <c r="K14" s="24"/>
      <c r="L14" s="32">
        <f t="shared" si="0"/>
        <v>37.5</v>
      </c>
      <c r="M14" s="33">
        <v>37.5</v>
      </c>
      <c r="N14" s="34">
        <f t="shared" si="1"/>
        <v>0</v>
      </c>
      <c r="O14" s="35">
        <f t="shared" si="2"/>
        <v>768.75</v>
      </c>
    </row>
    <row r="15" spans="2:15" ht="19.5" customHeight="1" x14ac:dyDescent="0.25">
      <c r="B15" s="21" t="s">
        <v>33</v>
      </c>
      <c r="C15" s="22" t="s">
        <v>34</v>
      </c>
      <c r="D15" s="23">
        <v>18.5</v>
      </c>
      <c r="E15" s="24" t="s">
        <v>35</v>
      </c>
      <c r="F15" s="24" t="s">
        <v>35</v>
      </c>
      <c r="G15" s="24" t="s">
        <v>35</v>
      </c>
      <c r="H15" s="24"/>
      <c r="I15" s="24"/>
      <c r="J15" s="24" t="s">
        <v>35</v>
      </c>
      <c r="K15" s="24" t="s">
        <v>35</v>
      </c>
      <c r="L15" s="25">
        <f t="shared" si="0"/>
        <v>40</v>
      </c>
      <c r="M15" s="26">
        <v>37.5</v>
      </c>
      <c r="N15" s="27">
        <f t="shared" si="1"/>
        <v>2.5</v>
      </c>
      <c r="O15" s="28">
        <f t="shared" si="2"/>
        <v>740</v>
      </c>
    </row>
    <row r="16" spans="2:15" ht="19.5" customHeight="1" x14ac:dyDescent="0.25">
      <c r="B16" s="29" t="s">
        <v>36</v>
      </c>
      <c r="C16" s="30" t="s">
        <v>34</v>
      </c>
      <c r="D16" s="31">
        <v>18</v>
      </c>
      <c r="E16" s="24" t="s">
        <v>29</v>
      </c>
      <c r="F16" s="24" t="s">
        <v>29</v>
      </c>
      <c r="G16" s="24"/>
      <c r="H16" s="24" t="s">
        <v>29</v>
      </c>
      <c r="I16" s="24" t="s">
        <v>29</v>
      </c>
      <c r="J16" s="24" t="s">
        <v>32</v>
      </c>
      <c r="K16" s="24"/>
      <c r="L16" s="32">
        <f t="shared" si="0"/>
        <v>37.5</v>
      </c>
      <c r="M16" s="33">
        <v>37.5</v>
      </c>
      <c r="N16" s="34">
        <f t="shared" si="1"/>
        <v>0</v>
      </c>
      <c r="O16" s="35">
        <f t="shared" si="2"/>
        <v>675</v>
      </c>
    </row>
    <row r="17" spans="2:15" ht="19.5" customHeight="1" x14ac:dyDescent="0.25">
      <c r="B17" s="21" t="s">
        <v>37</v>
      </c>
      <c r="C17" s="22" t="s">
        <v>34</v>
      </c>
      <c r="D17" s="23">
        <v>17</v>
      </c>
      <c r="E17" s="24" t="s">
        <v>32</v>
      </c>
      <c r="F17" s="24"/>
      <c r="G17" s="24" t="s">
        <v>32</v>
      </c>
      <c r="H17" s="24" t="s">
        <v>32</v>
      </c>
      <c r="I17" s="24" t="s">
        <v>32</v>
      </c>
      <c r="J17" s="24"/>
      <c r="K17" s="24" t="s">
        <v>32</v>
      </c>
      <c r="L17" s="25">
        <f t="shared" si="0"/>
        <v>37.5</v>
      </c>
      <c r="M17" s="26">
        <v>37.5</v>
      </c>
      <c r="N17" s="27">
        <f t="shared" si="1"/>
        <v>0</v>
      </c>
      <c r="O17" s="28">
        <f t="shared" si="2"/>
        <v>637.5</v>
      </c>
    </row>
    <row r="18" spans="2:15" ht="19.5" customHeight="1" x14ac:dyDescent="0.25">
      <c r="B18" s="29" t="s">
        <v>38</v>
      </c>
      <c r="C18" s="30" t="s">
        <v>34</v>
      </c>
      <c r="D18" s="31">
        <v>16.5</v>
      </c>
      <c r="E18" s="24"/>
      <c r="F18" s="24"/>
      <c r="G18" s="24" t="s">
        <v>35</v>
      </c>
      <c r="H18" s="24" t="s">
        <v>35</v>
      </c>
      <c r="I18" s="24" t="s">
        <v>35</v>
      </c>
      <c r="J18" s="24"/>
      <c r="K18" s="24"/>
      <c r="L18" s="32">
        <f t="shared" si="0"/>
        <v>24</v>
      </c>
      <c r="M18" s="33">
        <v>30</v>
      </c>
      <c r="N18" s="34">
        <f t="shared" si="1"/>
        <v>-6</v>
      </c>
      <c r="O18" s="35">
        <f t="shared" si="2"/>
        <v>396</v>
      </c>
    </row>
    <row r="19" spans="2:15" ht="19.5" customHeight="1" x14ac:dyDescent="0.25">
      <c r="B19" s="21" t="s">
        <v>39</v>
      </c>
      <c r="C19" s="22" t="s">
        <v>40</v>
      </c>
      <c r="D19" s="23">
        <v>15</v>
      </c>
      <c r="E19" s="24" t="s">
        <v>29</v>
      </c>
      <c r="F19" s="24"/>
      <c r="G19" s="24" t="s">
        <v>32</v>
      </c>
      <c r="H19" s="24"/>
      <c r="I19" s="24" t="s">
        <v>32</v>
      </c>
      <c r="J19" s="24"/>
      <c r="K19" s="24"/>
      <c r="L19" s="25">
        <f t="shared" si="0"/>
        <v>22.5</v>
      </c>
      <c r="M19" s="26">
        <v>20</v>
      </c>
      <c r="N19" s="27">
        <f t="shared" si="1"/>
        <v>2.5</v>
      </c>
      <c r="O19" s="28">
        <f t="shared" si="2"/>
        <v>337.5</v>
      </c>
    </row>
    <row r="20" spans="2:15" ht="19.5" customHeight="1" x14ac:dyDescent="0.25">
      <c r="B20" s="29" t="s">
        <v>41</v>
      </c>
      <c r="C20" s="30" t="s">
        <v>42</v>
      </c>
      <c r="D20" s="31">
        <v>14.2</v>
      </c>
      <c r="E20" s="24"/>
      <c r="F20" s="24"/>
      <c r="G20" s="24"/>
      <c r="H20" s="24" t="s">
        <v>29</v>
      </c>
      <c r="I20" s="24"/>
      <c r="J20" s="24" t="s">
        <v>29</v>
      </c>
      <c r="K20" s="24"/>
      <c r="L20" s="32">
        <f t="shared" si="0"/>
        <v>15</v>
      </c>
      <c r="M20" s="33">
        <v>15</v>
      </c>
      <c r="N20" s="34">
        <f t="shared" si="1"/>
        <v>0</v>
      </c>
      <c r="O20" s="35">
        <f t="shared" si="2"/>
        <v>213</v>
      </c>
    </row>
    <row r="21" spans="2:15" ht="19.5" customHeight="1" x14ac:dyDescent="0.25">
      <c r="B21" s="21" t="s">
        <v>43</v>
      </c>
      <c r="C21" s="22" t="s">
        <v>34</v>
      </c>
      <c r="D21" s="23">
        <v>17.5</v>
      </c>
      <c r="E21" s="24" t="s">
        <v>32</v>
      </c>
      <c r="F21" s="24" t="s">
        <v>32</v>
      </c>
      <c r="G21" s="24"/>
      <c r="H21" s="24"/>
      <c r="I21" s="24" t="s">
        <v>44</v>
      </c>
      <c r="J21" s="24" t="s">
        <v>44</v>
      </c>
      <c r="K21" s="24" t="s">
        <v>32</v>
      </c>
      <c r="L21" s="25">
        <f t="shared" si="0"/>
        <v>22.5</v>
      </c>
      <c r="M21" s="26">
        <v>30</v>
      </c>
      <c r="N21" s="27">
        <f t="shared" si="1"/>
        <v>-7.5</v>
      </c>
      <c r="O21" s="28">
        <f t="shared" si="2"/>
        <v>393.75</v>
      </c>
    </row>
    <row r="22" spans="2:15" ht="21.75" customHeight="1" x14ac:dyDescent="0.25">
      <c r="B22" s="5" t="s">
        <v>45</v>
      </c>
      <c r="C22" s="5"/>
      <c r="D22" s="5"/>
      <c r="E22" s="36">
        <f t="shared" ref="E22:K22" si="3">COUNTIF(E13:E21,"F")+COUNTIF(E13:E21,"S")+COUNTIF(E13:E21,"N")</f>
        <v>7</v>
      </c>
      <c r="F22" s="36">
        <f t="shared" si="3"/>
        <v>5</v>
      </c>
      <c r="G22" s="36">
        <f t="shared" si="3"/>
        <v>6</v>
      </c>
      <c r="H22" s="36">
        <f t="shared" si="3"/>
        <v>6</v>
      </c>
      <c r="I22" s="36">
        <f t="shared" si="3"/>
        <v>6</v>
      </c>
      <c r="J22" s="36">
        <f t="shared" si="3"/>
        <v>3</v>
      </c>
      <c r="K22" s="36">
        <f t="shared" si="3"/>
        <v>3</v>
      </c>
      <c r="L22" s="37">
        <f>SUM(L13:L21)</f>
        <v>274</v>
      </c>
      <c r="M22" s="37">
        <f>SUM(M13:M21)</f>
        <v>282.5</v>
      </c>
      <c r="N22" s="38">
        <f t="shared" si="1"/>
        <v>-8.5</v>
      </c>
      <c r="O22" s="39">
        <f>SUM(O13:O21)</f>
        <v>5061.5</v>
      </c>
    </row>
    <row r="24" spans="2:15" ht="3" customHeight="1" x14ac:dyDescent="0.25"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</row>
    <row r="25" spans="2:15" ht="15.75" customHeight="1" x14ac:dyDescent="0.25">
      <c r="B25" s="4" t="s">
        <v>46</v>
      </c>
      <c r="C25" s="4"/>
      <c r="D25" s="4" t="s">
        <v>47</v>
      </c>
      <c r="E25" s="4"/>
      <c r="F25" s="4"/>
      <c r="G25" s="4" t="s">
        <v>48</v>
      </c>
      <c r="H25" s="4"/>
      <c r="I25" s="4"/>
      <c r="J25" s="4" t="s">
        <v>49</v>
      </c>
      <c r="K25" s="4"/>
      <c r="L25" s="4"/>
      <c r="M25" s="4" t="s">
        <v>50</v>
      </c>
      <c r="N25" s="4"/>
      <c r="O25" s="4"/>
    </row>
    <row r="26" spans="2:15" ht="27.75" customHeight="1" x14ac:dyDescent="0.25">
      <c r="B26" s="3">
        <f>COUNTA(B13:B21)</f>
        <v>9</v>
      </c>
      <c r="C26" s="3"/>
      <c r="D26" s="2">
        <f>L22</f>
        <v>274</v>
      </c>
      <c r="E26" s="2"/>
      <c r="F26" s="2"/>
      <c r="G26" s="2">
        <f>IFERROR(L22/COUNTA(B13:B21),0)</f>
        <v>30.444444444444443</v>
      </c>
      <c r="H26" s="2"/>
      <c r="I26" s="2"/>
      <c r="J26" s="1">
        <f>O22</f>
        <v>5061.5</v>
      </c>
      <c r="K26" s="1"/>
      <c r="L26" s="1"/>
      <c r="M26" s="1">
        <f>O22*52/12</f>
        <v>21933.166666666668</v>
      </c>
      <c r="N26" s="1"/>
      <c r="O26" s="1"/>
    </row>
    <row r="28" spans="2:15" ht="19.5" customHeight="1" x14ac:dyDescent="0.25">
      <c r="B28" s="54" t="s">
        <v>51</v>
      </c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</row>
    <row r="29" spans="2:15" x14ac:dyDescent="0.25">
      <c r="B29" s="40" t="s">
        <v>52</v>
      </c>
      <c r="C29" s="55"/>
      <c r="D29" s="55"/>
      <c r="E29" s="41" t="s">
        <v>16</v>
      </c>
      <c r="F29" s="41" t="s">
        <v>17</v>
      </c>
      <c r="G29" s="41" t="s">
        <v>18</v>
      </c>
      <c r="H29" s="41" t="s">
        <v>19</v>
      </c>
      <c r="I29" s="41" t="s">
        <v>20</v>
      </c>
      <c r="J29" s="41" t="s">
        <v>21</v>
      </c>
      <c r="K29" s="41" t="s">
        <v>22</v>
      </c>
      <c r="L29" s="41" t="s">
        <v>53</v>
      </c>
    </row>
    <row r="30" spans="2:15" ht="18" customHeight="1" x14ac:dyDescent="0.25">
      <c r="B30" s="42" t="s">
        <v>54</v>
      </c>
      <c r="C30" s="56"/>
      <c r="D30" s="56"/>
      <c r="E30" s="43">
        <f t="shared" ref="E30:K30" si="4">COUNTIF(E13:E21,"F")</f>
        <v>3</v>
      </c>
      <c r="F30" s="43">
        <f t="shared" si="4"/>
        <v>2</v>
      </c>
      <c r="G30" s="43">
        <f t="shared" si="4"/>
        <v>1</v>
      </c>
      <c r="H30" s="43">
        <f t="shared" si="4"/>
        <v>3</v>
      </c>
      <c r="I30" s="43">
        <f t="shared" si="4"/>
        <v>2</v>
      </c>
      <c r="J30" s="43">
        <f t="shared" si="4"/>
        <v>1</v>
      </c>
      <c r="K30" s="43">
        <f t="shared" si="4"/>
        <v>0</v>
      </c>
      <c r="L30" s="44">
        <f>AVERAGE(E30:K30)</f>
        <v>1.7142857142857142</v>
      </c>
    </row>
    <row r="31" spans="2:15" ht="18" customHeight="1" x14ac:dyDescent="0.25">
      <c r="B31" s="45" t="s">
        <v>55</v>
      </c>
      <c r="C31" s="56"/>
      <c r="D31" s="56"/>
      <c r="E31" s="43">
        <f t="shared" ref="E31:K31" si="5">COUNTIF(E13:E21,"S")</f>
        <v>3</v>
      </c>
      <c r="F31" s="43">
        <f t="shared" si="5"/>
        <v>2</v>
      </c>
      <c r="G31" s="43">
        <f t="shared" si="5"/>
        <v>3</v>
      </c>
      <c r="H31" s="43">
        <f t="shared" si="5"/>
        <v>2</v>
      </c>
      <c r="I31" s="43">
        <f t="shared" si="5"/>
        <v>3</v>
      </c>
      <c r="J31" s="43">
        <f t="shared" si="5"/>
        <v>1</v>
      </c>
      <c r="K31" s="43">
        <f t="shared" si="5"/>
        <v>2</v>
      </c>
      <c r="L31" s="44">
        <f>AVERAGE(E31:K31)</f>
        <v>2.2857142857142856</v>
      </c>
    </row>
    <row r="32" spans="2:15" ht="18" customHeight="1" x14ac:dyDescent="0.25">
      <c r="B32" s="46" t="s">
        <v>56</v>
      </c>
      <c r="C32" s="56"/>
      <c r="D32" s="56"/>
      <c r="E32" s="43">
        <f t="shared" ref="E32:K32" si="6">COUNTIF(E13:E21,"N")</f>
        <v>1</v>
      </c>
      <c r="F32" s="43">
        <f t="shared" si="6"/>
        <v>1</v>
      </c>
      <c r="G32" s="43">
        <f t="shared" si="6"/>
        <v>2</v>
      </c>
      <c r="H32" s="43">
        <f t="shared" si="6"/>
        <v>1</v>
      </c>
      <c r="I32" s="43">
        <f t="shared" si="6"/>
        <v>1</v>
      </c>
      <c r="J32" s="43">
        <f t="shared" si="6"/>
        <v>1</v>
      </c>
      <c r="K32" s="43">
        <f t="shared" si="6"/>
        <v>1</v>
      </c>
      <c r="L32" s="44">
        <f>AVERAGE(E32:K32)</f>
        <v>1.1428571428571428</v>
      </c>
    </row>
    <row r="35" spans="2:15" ht="19.5" customHeight="1" x14ac:dyDescent="0.25">
      <c r="B35" s="54" t="s">
        <v>57</v>
      </c>
      <c r="C35" s="54"/>
      <c r="D35" s="54"/>
      <c r="E35" s="54"/>
      <c r="F35" s="54"/>
      <c r="G35" s="54"/>
      <c r="H35" s="54"/>
    </row>
    <row r="36" spans="2:15" x14ac:dyDescent="0.25">
      <c r="B36" s="41" t="s">
        <v>58</v>
      </c>
      <c r="C36" s="55" t="s">
        <v>59</v>
      </c>
      <c r="D36" s="55"/>
      <c r="E36" s="41" t="s">
        <v>60</v>
      </c>
      <c r="F36" s="41" t="s">
        <v>61</v>
      </c>
      <c r="G36" s="41" t="s">
        <v>62</v>
      </c>
    </row>
    <row r="37" spans="2:15" ht="18" customHeight="1" x14ac:dyDescent="0.25">
      <c r="B37" s="47" t="s">
        <v>29</v>
      </c>
      <c r="C37" s="57" t="s">
        <v>63</v>
      </c>
      <c r="D37" s="57"/>
      <c r="E37" s="48" t="s">
        <v>64</v>
      </c>
      <c r="F37" s="48" t="s">
        <v>65</v>
      </c>
      <c r="G37" s="49">
        <v>7.5</v>
      </c>
    </row>
    <row r="38" spans="2:15" ht="18" customHeight="1" x14ac:dyDescent="0.25">
      <c r="B38" s="50" t="s">
        <v>32</v>
      </c>
      <c r="C38" s="57" t="s">
        <v>66</v>
      </c>
      <c r="D38" s="57"/>
      <c r="E38" s="48" t="s">
        <v>65</v>
      </c>
      <c r="F38" s="48" t="s">
        <v>67</v>
      </c>
      <c r="G38" s="49">
        <v>7.5</v>
      </c>
    </row>
    <row r="39" spans="2:15" ht="18" customHeight="1" x14ac:dyDescent="0.25">
      <c r="B39" s="51" t="s">
        <v>35</v>
      </c>
      <c r="C39" s="57" t="s">
        <v>68</v>
      </c>
      <c r="D39" s="57"/>
      <c r="E39" s="48" t="s">
        <v>67</v>
      </c>
      <c r="F39" s="48" t="s">
        <v>64</v>
      </c>
      <c r="G39" s="49">
        <v>8</v>
      </c>
    </row>
    <row r="40" spans="2:15" ht="18" customHeight="1" x14ac:dyDescent="0.25">
      <c r="B40" s="52" t="s">
        <v>44</v>
      </c>
      <c r="C40" s="57" t="s">
        <v>69</v>
      </c>
      <c r="D40" s="57"/>
      <c r="E40" s="48" t="s">
        <v>70</v>
      </c>
      <c r="F40" s="48" t="s">
        <v>70</v>
      </c>
      <c r="G40" s="49">
        <v>0</v>
      </c>
    </row>
    <row r="41" spans="2:15" ht="18" customHeight="1" x14ac:dyDescent="0.25">
      <c r="B41" s="53" t="s">
        <v>71</v>
      </c>
      <c r="C41" s="57" t="s">
        <v>72</v>
      </c>
      <c r="D41" s="57"/>
      <c r="E41" s="48" t="s">
        <v>70</v>
      </c>
      <c r="F41" s="48" t="s">
        <v>70</v>
      </c>
      <c r="G41" s="49">
        <v>0</v>
      </c>
    </row>
    <row r="42" spans="2:15" x14ac:dyDescent="0.25">
      <c r="B42" s="58" t="s">
        <v>73</v>
      </c>
      <c r="C42" s="58"/>
      <c r="D42" s="58"/>
      <c r="E42" s="58"/>
      <c r="F42" s="58"/>
      <c r="G42" s="58"/>
    </row>
    <row r="44" spans="2:15" ht="15" customHeight="1" x14ac:dyDescent="0.25">
      <c r="B44" s="59" t="s">
        <v>74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</row>
    <row r="45" spans="2:15" x14ac:dyDescent="0.25"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</row>
    <row r="46" spans="2:15" x14ac:dyDescent="0.25"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</row>
  </sheetData>
  <mergeCells count="45">
    <mergeCell ref="C40:D40"/>
    <mergeCell ref="C41:D41"/>
    <mergeCell ref="B42:G42"/>
    <mergeCell ref="B44:O46"/>
    <mergeCell ref="B35:H35"/>
    <mergeCell ref="C36:D36"/>
    <mergeCell ref="C37:D37"/>
    <mergeCell ref="C38:D38"/>
    <mergeCell ref="C39:D39"/>
    <mergeCell ref="B28:O28"/>
    <mergeCell ref="C29:D29"/>
    <mergeCell ref="C30:D30"/>
    <mergeCell ref="C31:D31"/>
    <mergeCell ref="C32:D32"/>
    <mergeCell ref="M25:O25"/>
    <mergeCell ref="B26:C26"/>
    <mergeCell ref="D26:F26"/>
    <mergeCell ref="G26:I26"/>
    <mergeCell ref="J26:L26"/>
    <mergeCell ref="M26:O26"/>
    <mergeCell ref="B22:D22"/>
    <mergeCell ref="B25:C25"/>
    <mergeCell ref="D25:F25"/>
    <mergeCell ref="G25:I25"/>
    <mergeCell ref="J25:L25"/>
    <mergeCell ref="B8:E8"/>
    <mergeCell ref="B10:O10"/>
    <mergeCell ref="B11:B12"/>
    <mergeCell ref="C11:C12"/>
    <mergeCell ref="D11:D12"/>
    <mergeCell ref="L11:L12"/>
    <mergeCell ref="M11:M12"/>
    <mergeCell ref="N11:N12"/>
    <mergeCell ref="O11:O12"/>
    <mergeCell ref="B6:E6"/>
    <mergeCell ref="G6:H6"/>
    <mergeCell ref="I6:J6"/>
    <mergeCell ref="N6:O6"/>
    <mergeCell ref="N7:O7"/>
    <mergeCell ref="B2:K2"/>
    <mergeCell ref="L2:O2"/>
    <mergeCell ref="B3:O3"/>
    <mergeCell ref="G5:H5"/>
    <mergeCell ref="I5:J5"/>
    <mergeCell ref="N5:O5"/>
  </mergeCells>
  <conditionalFormatting sqref="E13:K21">
    <cfRule type="cellIs" dxfId="5" priority="2" operator="equal">
      <formula>"F"</formula>
    </cfRule>
    <cfRule type="cellIs" dxfId="4" priority="3" operator="equal">
      <formula>"S"</formula>
    </cfRule>
    <cfRule type="cellIs" dxfId="3" priority="4" operator="equal">
      <formula>"N"</formula>
    </cfRule>
    <cfRule type="cellIs" dxfId="2" priority="5" operator="equal">
      <formula>"U"</formula>
    </cfRule>
    <cfRule type="cellIs" dxfId="1" priority="6" operator="equal">
      <formula>"K"</formula>
    </cfRule>
  </conditionalFormatting>
  <conditionalFormatting sqref="L13:L21">
    <cfRule type="cellIs" dxfId="0" priority="7" operator="greaterThan">
      <formula>48</formula>
    </cfRule>
  </conditionalFormatting>
  <dataValidations count="1">
    <dataValidation type="list" allowBlank="1" errorTitle="Ungültige Schicht" error="Bitte ein gültiges Kürzel wählen: F, S, N, U oder K." promptTitle="Schicht wählen" prompt="F=Früh · S=Spät · N=Nacht · U=Urlaub · K=Krank" sqref="E13:K21" xr:uid="{00000000-0002-0000-0000-000000000000}">
      <formula1>"F,S,N,U,K"</formula1>
      <formula2>0</formula2>
    </dataValidation>
  </dataValidations>
  <printOptions horizontalCentered="1"/>
  <pageMargins left="0.75" right="0.75" top="1" bottom="1" header="0.511811023622047" footer="0.511811023622047"/>
  <pageSetup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Dienstplan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2026-08-23T09:43:18Z</dcterms:created>
  <dcterms:modified xsi:type="dcterms:W3CDTF">2026-08-23T16:31:55Z</dcterms:modified>
  <dc:language>en-US</dc:language>
</cp:coreProperties>
</file>