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Kostenpositionen" sheetId="2" state="visible" r:id="rId4"/>
    <sheet name="Listen" sheetId="3" state="visible" r:id="rId5"/>
  </sheets>
  <definedNames>
    <definedName function="false" hidden="false" localSheetId="1" name="_xlnm.Print_Area" vbProcedure="false">Kostenpositionen!$B$2:$N$39</definedName>
    <definedName function="false" hidden="false" localSheetId="0" name="_xlnm.Print_Area" vbProcedure="false">Übersicht!$B$2:$H$31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<sst xmlns="http://schemas.openxmlformats.org/spreadsheetml/2006/main" count="223" uniqueCount="143">
  <si>
    <t xml:space="preserve">BAUKOSTEN – ÜBERSICHT &amp; CONTROLLING</t>
  </si>
  <si>
    <t xml:space="preserve">Kostenplanung und Soll-Ist-Vergleich nach Kostengruppen (Struktur gem. DIN 276)  ·  Geschäftsjahr 2026</t>
  </si>
  <si>
    <t xml:space="preserve">PROJEKTDATEN</t>
  </si>
  <si>
    <t xml:space="preserve">PARAMETER</t>
  </si>
  <si>
    <t xml:space="preserve">Projektbezeichnung</t>
  </si>
  <si>
    <t xml:space="preserve">Neubau Einfamilienhaus (Muster)</t>
  </si>
  <si>
    <t xml:space="preserve">Risikopuffer</t>
  </si>
  <si>
    <t xml:space="preserve">Bauherr / Auftraggeber</t>
  </si>
  <si>
    <t xml:space="preserve">Mustermann Projekt GbR</t>
  </si>
  <si>
    <t xml:space="preserve">Projektnummer</t>
  </si>
  <si>
    <t xml:space="preserve">BV-2026-014</t>
  </si>
  <si>
    <t xml:space="preserve">Gesamtbudget (Plan)</t>
  </si>
  <si>
    <t xml:space="preserve">Standort</t>
  </si>
  <si>
    <t xml:space="preserve">Musterstadt</t>
  </si>
  <si>
    <t xml:space="preserve">Bauart / Nutzung</t>
  </si>
  <si>
    <t xml:space="preserve">Wohngebäude, Neubau</t>
  </si>
  <si>
    <t xml:space="preserve">Ist-Kosten gesamt</t>
  </si>
  <si>
    <t xml:space="preserve">Wohnfläche / BGF</t>
  </si>
  <si>
    <t xml:space="preserve">168 m²</t>
  </si>
  <si>
    <t xml:space="preserve">Baubeginn</t>
  </si>
  <si>
    <t xml:space="preserve">16.03.2026</t>
  </si>
  <si>
    <t xml:space="preserve">Budgetauslastung</t>
  </si>
  <si>
    <t xml:space="preserve">Geplante Fertigstellung</t>
  </si>
  <si>
    <t xml:space="preserve">20.11.2026</t>
  </si>
  <si>
    <t xml:space="preserve">Bearbeiter</t>
  </si>
  <si>
    <t xml:space="preserve">Musterbüro für Bauplanung</t>
  </si>
  <si>
    <t xml:space="preserve">Stand</t>
  </si>
  <si>
    <t xml:space="preserve">01.09.2026</t>
  </si>
  <si>
    <t xml:space="preserve">KOSTENGRUPPEN – SOLL-IST-VERGLEICH</t>
  </si>
  <si>
    <t xml:space="preserve">KG</t>
  </si>
  <si>
    <t xml:space="preserve">Kostengruppe</t>
  </si>
  <si>
    <t xml:space="preserve">Plankosten (Soll)</t>
  </si>
  <si>
    <t xml:space="preserve">Ist-Kosten</t>
  </si>
  <si>
    <t xml:space="preserve">Abweichung</t>
  </si>
  <si>
    <t xml:space="preserve">Abw. %</t>
  </si>
  <si>
    <t xml:space="preserve">Anteil</t>
  </si>
  <si>
    <t xml:space="preserve">Risikopuffer / Unvorhergesehenes</t>
  </si>
  <si>
    <t xml:space="preserve">GESAMTBAUKOSTEN</t>
  </si>
  <si>
    <t xml:space="preserve">Hinweise:  Ocker hinterlegte Felder sind Eingabefelder. Positionen werden im Blatt „Kostenpositionen“ erfasst – die Übersicht summiert automatisch je Kostengruppe. Der Risikopuffer wird über den Parameter oben rechts gesteuert. Diese Vorlage dient der Planung und dem Controlling und ersetzt keine buchhalterische bzw. steuerliche Kostenfeststellung.</t>
  </si>
  <si>
    <t xml:space="preserve">KOSTENPOSITIONEN  ·  Detailerfassung nach Kostengruppen</t>
  </si>
  <si>
    <t xml:space="preserve">Jede Zeile = eine Leistung/ein Gewerk. Plankosten und Abweichungen werden automatisch berechnet.</t>
  </si>
  <si>
    <t xml:space="preserve">Legende:   ■ Ocker hinterlegte Felder sind Eingabefelder   ·   weiße Felder mit Formeln bitte nicht überschreiben   ·   Auswahlfelder (KG, Einheit, Status) per Dropdown.</t>
  </si>
  <si>
    <t xml:space="preserve">Pos.</t>
  </si>
  <si>
    <t xml:space="preserve">Kostengruppe (KG)</t>
  </si>
  <si>
    <t xml:space="preserve">Leistung / Gewerk</t>
  </si>
  <si>
    <t xml:space="preserve">Anbieter / Firma</t>
  </si>
  <si>
    <t xml:space="preserve">Einheit</t>
  </si>
  <si>
    <t xml:space="preserve">Menge</t>
  </si>
  <si>
    <t xml:space="preserve">Einzelpreis</t>
  </si>
  <si>
    <t xml:space="preserve">Status</t>
  </si>
  <si>
    <t xml:space="preserve">Bemerkung</t>
  </si>
  <si>
    <t xml:space="preserve">100 – Grundstück</t>
  </si>
  <si>
    <t xml:space="preserve">Grundstückskauf</t>
  </si>
  <si>
    <t xml:space="preserve">—</t>
  </si>
  <si>
    <t xml:space="preserve">pauschal</t>
  </si>
  <si>
    <t xml:space="preserve">bezahlt</t>
  </si>
  <si>
    <t xml:space="preserve">Kaufpreis lt. Notarvertrag</t>
  </si>
  <si>
    <t xml:space="preserve">Notar &amp; Grundbuch</t>
  </si>
  <si>
    <t xml:space="preserve">Notariat Muster</t>
  </si>
  <si>
    <t xml:space="preserve">Grunderwerbsteuer</t>
  </si>
  <si>
    <t xml:space="preserve">Finanzamt</t>
  </si>
  <si>
    <t xml:space="preserve">5,0 % des Kaufpreises</t>
  </si>
  <si>
    <t xml:space="preserve">200 – Vorbereitende Maßnahmen</t>
  </si>
  <si>
    <t xml:space="preserve">Baustelleneinrichtung</t>
  </si>
  <si>
    <t xml:space="preserve">Musterbau GmbH</t>
  </si>
  <si>
    <t xml:space="preserve">in Ausführung</t>
  </si>
  <si>
    <t xml:space="preserve">Erdarbeiten / Aushub</t>
  </si>
  <si>
    <t xml:space="preserve">Tiefbau Nord</t>
  </si>
  <si>
    <t xml:space="preserve">m³</t>
  </si>
  <si>
    <t xml:space="preserve">Bodenklasse 4</t>
  </si>
  <si>
    <t xml:space="preserve">Erschließung (Ver-/Entsorgung)</t>
  </si>
  <si>
    <t xml:space="preserve">Stadtwerke</t>
  </si>
  <si>
    <t xml:space="preserve">beauftragt</t>
  </si>
  <si>
    <t xml:space="preserve">300 – Bauwerk – Baukonstruktionen</t>
  </si>
  <si>
    <t xml:space="preserve">Rohbau (Mauerwerk/Beton)</t>
  </si>
  <si>
    <t xml:space="preserve">Nachtrag Kellerabdichtung</t>
  </si>
  <si>
    <t xml:space="preserve">Dachkonstruktion &amp; Eindeckung</t>
  </si>
  <si>
    <t xml:space="preserve">Dach &amp; Zimmerei</t>
  </si>
  <si>
    <t xml:space="preserve">m²</t>
  </si>
  <si>
    <t xml:space="preserve">offen</t>
  </si>
  <si>
    <t xml:space="preserve">Angebot liegt vor</t>
  </si>
  <si>
    <t xml:space="preserve">Fenster &amp; Außentüren</t>
  </si>
  <si>
    <t xml:space="preserve">Fensterwerk Süd</t>
  </si>
  <si>
    <t xml:space="preserve">Stk</t>
  </si>
  <si>
    <t xml:space="preserve">3-fach-Verglasung</t>
  </si>
  <si>
    <t xml:space="preserve">Fassade / Wärmedämmung</t>
  </si>
  <si>
    <t xml:space="preserve">Estrich</t>
  </si>
  <si>
    <t xml:space="preserve">Estrich Meier</t>
  </si>
  <si>
    <t xml:space="preserve">Innenausbau (Trockenbau/Türen)</t>
  </si>
  <si>
    <t xml:space="preserve">400 – Bauwerk – Technische Anlagen</t>
  </si>
  <si>
    <t xml:space="preserve">Heizung (Wärmepumpe)</t>
  </si>
  <si>
    <t xml:space="preserve">Haustechnik Weber</t>
  </si>
  <si>
    <t xml:space="preserve">inkl. Förderantrag</t>
  </si>
  <si>
    <t xml:space="preserve">Sanitärinstallation</t>
  </si>
  <si>
    <t xml:space="preserve">Elektroinstallation</t>
  </si>
  <si>
    <t xml:space="preserve">Elektro Muster</t>
  </si>
  <si>
    <t xml:space="preserve">Lüftungsanlage</t>
  </si>
  <si>
    <t xml:space="preserve">500 – Außenanlagen und Freiflächen</t>
  </si>
  <si>
    <t xml:space="preserve">Garten- &amp; Wegebau</t>
  </si>
  <si>
    <t xml:space="preserve">GaLaBau Nord</t>
  </si>
  <si>
    <t xml:space="preserve">Terrasse &amp; Einfriedung</t>
  </si>
  <si>
    <t xml:space="preserve">Carport</t>
  </si>
  <si>
    <t xml:space="preserve">Holzbau Muster</t>
  </si>
  <si>
    <t xml:space="preserve">600 – Ausstattung und Kunstwerke</t>
  </si>
  <si>
    <t xml:space="preserve">Einbauküche</t>
  </si>
  <si>
    <t xml:space="preserve">Küchenstudio</t>
  </si>
  <si>
    <t xml:space="preserve">Bodenbeläge</t>
  </si>
  <si>
    <t xml:space="preserve">Raumausstatter</t>
  </si>
  <si>
    <t xml:space="preserve">700 – Baunebenkosten</t>
  </si>
  <si>
    <t xml:space="preserve">Architekt / Planung (HOAI)</t>
  </si>
  <si>
    <t xml:space="preserve">Planungsbüro Muster</t>
  </si>
  <si>
    <t xml:space="preserve">Teilrechnung LP 1–4</t>
  </si>
  <si>
    <t xml:space="preserve">Tragwerksplanung (Statik)</t>
  </si>
  <si>
    <t xml:space="preserve">Ing.-Büro Statik</t>
  </si>
  <si>
    <t xml:space="preserve">Baugenehmigung &amp; Gebühren</t>
  </si>
  <si>
    <t xml:space="preserve">Bauamt</t>
  </si>
  <si>
    <t xml:space="preserve">Vermessung / Bodengutachten</t>
  </si>
  <si>
    <t xml:space="preserve">Vermessung Muster</t>
  </si>
  <si>
    <t xml:space="preserve">Zwischensumme aller erfassten Positionen</t>
  </si>
  <si>
    <t xml:space="preserve">Referenzlisten</t>
  </si>
  <si>
    <t xml:space="preserve">Grundlage der Auswahlfelder – bei Bedarf erweiterbar.</t>
  </si>
  <si>
    <t xml:space="preserve">KG-Code</t>
  </si>
  <si>
    <t xml:space="preserve">Kostengruppe (Bezeichnung)</t>
  </si>
  <si>
    <t xml:space="preserve">Auswahl (Dropdown)</t>
  </si>
  <si>
    <t xml:space="preserve">100</t>
  </si>
  <si>
    <t xml:space="preserve">Grundstück</t>
  </si>
  <si>
    <t xml:space="preserve">200</t>
  </si>
  <si>
    <t xml:space="preserve">Vorbereitende Maßnahmen</t>
  </si>
  <si>
    <t xml:space="preserve">300</t>
  </si>
  <si>
    <t xml:space="preserve">Bauwerk – Baukonstruktionen</t>
  </si>
  <si>
    <t xml:space="preserve">400</t>
  </si>
  <si>
    <t xml:space="preserve">Bauwerk – Technische Anlagen</t>
  </si>
  <si>
    <t xml:space="preserve">geliefert</t>
  </si>
  <si>
    <t xml:space="preserve">500</t>
  </si>
  <si>
    <t xml:space="preserve">Außenanlagen und Freiflächen</t>
  </si>
  <si>
    <t xml:space="preserve">lfm</t>
  </si>
  <si>
    <t xml:space="preserve">600</t>
  </si>
  <si>
    <t xml:space="preserve">Ausstattung und Kunstwerke</t>
  </si>
  <si>
    <t xml:space="preserve">Std</t>
  </si>
  <si>
    <t xml:space="preserve">700</t>
  </si>
  <si>
    <t xml:space="preserve">Baunebenkosten</t>
  </si>
  <si>
    <t xml:space="preserve">kg</t>
  </si>
  <si>
    <t xml:space="preserve">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</si>
</sst>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%"/>
    <numFmt numFmtId="166" formatCode="#,##0&quot; €&quot;"/>
    <numFmt numFmtId="167" formatCode="#,##0.00&quot; €&quot;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i val="true"/>
      <sz val="10"/>
      <color rgb="FFBF664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343A40"/>
      <name val="Calibri"/>
      <family val="0"/>
      <charset val="1"/>
    </font>
    <font>
      <sz val="10"/>
      <color rgb="FF26292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5"/>
      <color rgb="FF343A40"/>
      <name val="Calibri"/>
      <family val="0"/>
      <charset val="1"/>
    </font>
    <font>
      <b val="true"/>
      <sz val="15"/>
      <color rgb="FF4A525A"/>
      <name val="Calibri"/>
      <family val="0"/>
      <charset val="1"/>
    </font>
    <font>
      <b val="true"/>
      <sz val="15"/>
      <color rgb="FFBF6640"/>
      <name val="Calibri"/>
      <family val="0"/>
      <charset val="1"/>
    </font>
    <font>
      <b val="true"/>
      <sz val="12"/>
      <color rgb="FF343A4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4A525A"/>
      <name val="Calibri"/>
      <family val="0"/>
      <charset val="1"/>
    </font>
    <font>
      <b val="true"/>
      <sz val="10"/>
      <color rgb="FFBF6640"/>
      <name val="Calibri"/>
      <family val="0"/>
      <charset val="1"/>
    </font>
    <font>
      <i val="true"/>
      <sz val="9"/>
      <color rgb="FF6A7078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9.5"/>
      <color rgb="FF6A7078"/>
      <name val="Calibri"/>
      <family val="0"/>
      <charset val="1"/>
    </font>
    <font>
      <sz val="9"/>
      <color rgb="FFBF6640"/>
      <name val="Calibri"/>
      <family val="0"/>
      <charset val="1"/>
    </font>
    <font>
      <b val="true"/>
      <sz val="13"/>
      <color rgb="FF343A40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343A40"/>
        <bgColor rgb="FF26292E"/>
      </patternFill>
    </fill>
    <fill>
      <patternFill patternType="solid">
        <fgColor rgb="FFF6F7F9"/>
        <bgColor rgb="FFF1F2F4"/>
      </patternFill>
    </fill>
    <fill>
      <patternFill patternType="solid">
        <fgColor rgb="FF4A525A"/>
        <bgColor rgb="FF343A40"/>
      </patternFill>
    </fill>
    <fill>
      <patternFill patternType="solid">
        <fgColor rgb="FFF1F2F4"/>
        <bgColor rgb="FFF6F7F9"/>
      </patternFill>
    </fill>
    <fill>
      <patternFill patternType="solid">
        <fgColor rgb="FFFBF3EC"/>
        <bgColor rgb="FFF6F7F9"/>
      </patternFill>
    </fill>
    <fill>
      <patternFill patternType="solid">
        <fgColor rgb="FFBF6640"/>
        <bgColor rgb="FF808000"/>
      </patternFill>
    </fill>
    <fill>
      <patternFill patternType="solid">
        <fgColor rgb="FFFFFFFF"/>
        <bgColor rgb="FFF6F7F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DE0E4"/>
      </left>
      <right style="thin">
        <color rgb="FFDDE0E4"/>
      </right>
      <top style="thin">
        <color rgb="FFDDE0E4"/>
      </top>
      <bottom style="thin">
        <color rgb="FFDDE0E4"/>
      </bottom>
      <diagonal/>
    </border>
    <border diagonalUp="false" diagonalDown="false">
      <left style="thin">
        <color rgb="FF4A525A"/>
      </left>
      <right style="thin">
        <color rgb="FF4A525A"/>
      </right>
      <top style="thin">
        <color rgb="FF4A525A"/>
      </top>
      <bottom style="thin">
        <color rgb="FF4A525A"/>
      </bottom>
      <diagonal/>
    </border>
    <border diagonalUp="false" diagonalDown="false">
      <left style="thin">
        <color rgb="FF343A40"/>
      </left>
      <right style="thin">
        <color rgb="FF343A40"/>
      </right>
      <top style="thin">
        <color rgb="FF343A40"/>
      </top>
      <bottom style="thin">
        <color rgb="FF343A40"/>
      </bottom>
      <diagonal/>
    </border>
    <border diagonalUp="false" diagonalDown="false">
      <left style="thin">
        <color rgb="FF4A525A"/>
      </left>
      <right/>
      <top style="thin">
        <color rgb="FF4A525A"/>
      </top>
      <bottom style="thin">
        <color rgb="FF4A525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9E2B2B"/>
        <sz val="10"/>
      </font>
    </dxf>
    <dxf>
      <font>
        <name val="Calibri"/>
        <charset val="1"/>
        <family val="0"/>
        <b val="1"/>
        <color rgb="FF4A525A"/>
        <sz val="10"/>
      </font>
    </dxf>
    <dxf>
      <font>
        <name val="Calibri"/>
        <charset val="1"/>
        <family val="0"/>
        <b val="1"/>
        <color rgb="FF9E2B2B"/>
        <sz val="10"/>
      </font>
      <fill>
        <patternFill>
          <bgColor rgb="FFF3E0D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3EC"/>
      <rgbColor rgb="FFF1F2F4"/>
      <rgbColor rgb="FF660066"/>
      <rgbColor rgb="FFFF8080"/>
      <rgbColor rgb="FF0066CC"/>
      <rgbColor rgb="FFDDE0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7F9"/>
      <rgbColor rgb="FFCCFFCC"/>
      <rgbColor rgb="FFFFFF99"/>
      <rgbColor rgb="FF99CCFF"/>
      <rgbColor rgb="FFFF99CC"/>
      <rgbColor rgb="FFCC99FF"/>
      <rgbColor rgb="FFF3E0DC"/>
      <rgbColor rgb="FF3366FF"/>
      <rgbColor rgb="FF33CCCC"/>
      <rgbColor rgb="FF99CC00"/>
      <rgbColor rgb="FFFFCC00"/>
      <rgbColor rgb="FFFF9900"/>
      <rgbColor rgb="FFBF6640"/>
      <rgbColor rgb="FF6A7078"/>
      <rgbColor rgb="FF969696"/>
      <rgbColor rgb="FF003366"/>
      <rgbColor rgb="FF339966"/>
      <rgbColor rgb="FF003300"/>
      <rgbColor rgb="FF26292E"/>
      <rgbColor rgb="FF9E2B2B"/>
      <rgbColor rgb="FF993366"/>
      <rgbColor rgb="FF4A525A"/>
      <rgbColor rgb="FF343A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F6640"/>
    <pageSetUpPr fitToPage="true"/>
  </sheetPr>
  <dimension ref="B2:H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26"/>
    <col collapsed="false" customWidth="true" hidden="false" outlineLevel="0" max="5" min="4" style="0" width="16"/>
    <col collapsed="false" customWidth="true" hidden="false" outlineLevel="0" max="6" min="6" style="0" width="15"/>
    <col collapsed="false" customWidth="true" hidden="false" outlineLevel="0" max="8" min="7" style="0" width="11"/>
    <col collapsed="false" customWidth="true" hidden="false" outlineLevel="0" max="9" min="9" style="0" width="2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  <c r="G3" s="2"/>
      <c r="H3" s="2"/>
    </row>
    <row r="5" customFormat="false" ht="15" hidden="false" customHeight="false" outlineLevel="0" collapsed="false">
      <c r="B5" s="3" t="s">
        <v>2</v>
      </c>
      <c r="C5" s="3"/>
      <c r="D5" s="3"/>
      <c r="E5" s="3"/>
      <c r="G5" s="3" t="s">
        <v>3</v>
      </c>
      <c r="H5" s="3"/>
    </row>
    <row r="6" customFormat="false" ht="15" hidden="false" customHeight="false" outlineLevel="0" collapsed="false">
      <c r="B6" s="4" t="s">
        <v>4</v>
      </c>
      <c r="C6" s="5" t="s">
        <v>5</v>
      </c>
      <c r="D6" s="5"/>
      <c r="E6" s="5"/>
      <c r="G6" s="4" t="s">
        <v>6</v>
      </c>
      <c r="H6" s="6" t="n">
        <v>0.08</v>
      </c>
    </row>
    <row r="7" customFormat="false" ht="15" hidden="false" customHeight="false" outlineLevel="0" collapsed="false">
      <c r="B7" s="4" t="s">
        <v>7</v>
      </c>
      <c r="C7" s="5" t="s">
        <v>8</v>
      </c>
      <c r="D7" s="5"/>
      <c r="E7" s="5"/>
    </row>
    <row r="8" customFormat="false" ht="15" hidden="false" customHeight="false" outlineLevel="0" collapsed="false">
      <c r="B8" s="4" t="s">
        <v>9</v>
      </c>
      <c r="C8" s="5" t="s">
        <v>10</v>
      </c>
      <c r="D8" s="5"/>
      <c r="E8" s="5"/>
      <c r="G8" s="7" t="s">
        <v>11</v>
      </c>
      <c r="H8" s="7"/>
    </row>
    <row r="9" customFormat="false" ht="25.5" hidden="false" customHeight="true" outlineLevel="0" collapsed="false">
      <c r="B9" s="4" t="s">
        <v>12</v>
      </c>
      <c r="C9" s="5" t="s">
        <v>13</v>
      </c>
      <c r="D9" s="5"/>
      <c r="E9" s="5"/>
      <c r="G9" s="8" t="n">
        <f aca="false">$D$27</f>
        <v>650462.4</v>
      </c>
      <c r="H9" s="8"/>
    </row>
    <row r="10" customFormat="false" ht="15" hidden="false" customHeight="false" outlineLevel="0" collapsed="false">
      <c r="B10" s="4" t="s">
        <v>14</v>
      </c>
      <c r="C10" s="5" t="s">
        <v>15</v>
      </c>
      <c r="D10" s="5"/>
      <c r="E10" s="5"/>
      <c r="G10" s="9" t="s">
        <v>16</v>
      </c>
      <c r="H10" s="9"/>
    </row>
    <row r="11" customFormat="false" ht="25.5" hidden="false" customHeight="true" outlineLevel="0" collapsed="false">
      <c r="B11" s="4" t="s">
        <v>17</v>
      </c>
      <c r="C11" s="5" t="s">
        <v>18</v>
      </c>
      <c r="D11" s="5"/>
      <c r="E11" s="5"/>
      <c r="G11" s="10" t="n">
        <f aca="false">$E$27</f>
        <v>393495</v>
      </c>
      <c r="H11" s="10"/>
    </row>
    <row r="12" customFormat="false" ht="15" hidden="false" customHeight="false" outlineLevel="0" collapsed="false">
      <c r="B12" s="4" t="s">
        <v>19</v>
      </c>
      <c r="C12" s="5" t="s">
        <v>20</v>
      </c>
      <c r="D12" s="5"/>
      <c r="E12" s="5"/>
      <c r="G12" s="11" t="s">
        <v>21</v>
      </c>
      <c r="H12" s="11"/>
    </row>
    <row r="13" customFormat="false" ht="25.5" hidden="false" customHeight="true" outlineLevel="0" collapsed="false">
      <c r="B13" s="4" t="s">
        <v>22</v>
      </c>
      <c r="C13" s="5" t="s">
        <v>23</v>
      </c>
      <c r="D13" s="5"/>
      <c r="E13" s="5"/>
      <c r="G13" s="12" t="n">
        <f aca="false">IF($D$27=0,"",$E$27/$D$27)</f>
        <v>0.604946573391483</v>
      </c>
      <c r="H13" s="12"/>
    </row>
    <row r="14" customFormat="false" ht="15" hidden="false" customHeight="false" outlineLevel="0" collapsed="false">
      <c r="B14" s="4" t="s">
        <v>24</v>
      </c>
      <c r="C14" s="5" t="s">
        <v>25</v>
      </c>
      <c r="D14" s="5"/>
      <c r="E14" s="5"/>
    </row>
    <row r="15" customFormat="false" ht="15" hidden="false" customHeight="false" outlineLevel="0" collapsed="false">
      <c r="B15" s="4" t="s">
        <v>26</v>
      </c>
      <c r="C15" s="5" t="s">
        <v>27</v>
      </c>
      <c r="D15" s="5"/>
      <c r="E15" s="5"/>
    </row>
    <row r="17" customFormat="false" ht="15" hidden="false" customHeight="false" outlineLevel="0" collapsed="false">
      <c r="B17" s="13" t="s">
        <v>28</v>
      </c>
      <c r="C17" s="13"/>
      <c r="D17" s="13"/>
      <c r="E17" s="13"/>
      <c r="F17" s="13"/>
      <c r="G17" s="13"/>
      <c r="H17" s="13"/>
    </row>
    <row r="18" customFormat="false" ht="25.5" hidden="false" customHeight="true" outlineLevel="0" collapsed="false">
      <c r="B18" s="14" t="s">
        <v>29</v>
      </c>
      <c r="C18" s="14" t="s">
        <v>30</v>
      </c>
      <c r="D18" s="14" t="s">
        <v>31</v>
      </c>
      <c r="E18" s="14" t="s">
        <v>32</v>
      </c>
      <c r="F18" s="14" t="s">
        <v>33</v>
      </c>
      <c r="G18" s="14" t="s">
        <v>34</v>
      </c>
      <c r="H18" s="14" t="s">
        <v>35</v>
      </c>
    </row>
    <row r="19" customFormat="false" ht="15" hidden="false" customHeight="false" outlineLevel="0" collapsed="false">
      <c r="B19" s="15" t="str">
        <f aca="false">Listen!$B$5</f>
        <v>100</v>
      </c>
      <c r="C19" s="16" t="str">
        <f aca="false">Listen!$C$5</f>
        <v>Grundstück</v>
      </c>
      <c r="D19" s="17" t="n">
        <f aca="false">SUMIFS(Kostenpositionen!$I$8:$I$200,Kostenpositionen!$C$8:$C$200,Listen!$D$5)</f>
        <v>178450</v>
      </c>
      <c r="E19" s="17" t="n">
        <f aca="false">SUMIFS(Kostenpositionen!$J$8:$J$200,Kostenpositionen!$C$8:$C$200,Listen!$D$5)</f>
        <v>182405</v>
      </c>
      <c r="F19" s="17" t="n">
        <f aca="false">E19-D19</f>
        <v>3955</v>
      </c>
      <c r="G19" s="18" t="n">
        <f aca="false">IF(D19=0,"",F19/D19)</f>
        <v>0.022163070888204</v>
      </c>
      <c r="H19" s="18" t="n">
        <f aca="false">IF($D$27=0,"",D19/$D$27)</f>
        <v>0.274343297936975</v>
      </c>
    </row>
    <row r="20" customFormat="false" ht="15" hidden="false" customHeight="false" outlineLevel="0" collapsed="false">
      <c r="B20" s="19" t="str">
        <f aca="false">Listen!$B$6</f>
        <v>200</v>
      </c>
      <c r="C20" s="20" t="str">
        <f aca="false">Listen!$C$6</f>
        <v>Vorbereitende Maßnahmen</v>
      </c>
      <c r="D20" s="21" t="n">
        <f aca="false">SUMIFS(Kostenpositionen!$I$8:$I$200,Kostenpositionen!$C$8:$C$200,Listen!$D$6)</f>
        <v>26260</v>
      </c>
      <c r="E20" s="21" t="n">
        <f aca="false">SUMIFS(Kostenpositionen!$J$8:$J$200,Kostenpositionen!$C$8:$C$200,Listen!$D$6)</f>
        <v>27340</v>
      </c>
      <c r="F20" s="21" t="n">
        <f aca="false">E20-D20</f>
        <v>1080</v>
      </c>
      <c r="G20" s="22" t="n">
        <f aca="false">IF(D20=0,"",F20/D20)</f>
        <v>0.0411271896420411</v>
      </c>
      <c r="H20" s="22" t="n">
        <f aca="false">IF($D$27=0,"",D20/$D$27)</f>
        <v>0.0403712804921545</v>
      </c>
    </row>
    <row r="21" customFormat="false" ht="15" hidden="false" customHeight="false" outlineLevel="0" collapsed="false">
      <c r="B21" s="15" t="str">
        <f aca="false">Listen!$B$7</f>
        <v>300</v>
      </c>
      <c r="C21" s="16" t="str">
        <f aca="false">Listen!$C$7</f>
        <v>Bauwerk – Baukonstruktionen</v>
      </c>
      <c r="D21" s="17" t="n">
        <f aca="false">SUMIFS(Kostenpositionen!$I$8:$I$200,Kostenpositionen!$C$8:$C$200,Listen!$D$7)</f>
        <v>232320</v>
      </c>
      <c r="E21" s="17" t="n">
        <f aca="false">SUMIFS(Kostenpositionen!$J$8:$J$200,Kostenpositionen!$C$8:$C$200,Listen!$D$7)</f>
        <v>131500</v>
      </c>
      <c r="F21" s="17" t="n">
        <f aca="false">E21-D21</f>
        <v>-100820</v>
      </c>
      <c r="G21" s="18" t="n">
        <f aca="false">IF(D21=0,"",F21/D21)</f>
        <v>-0.433970385674931</v>
      </c>
      <c r="H21" s="18" t="n">
        <f aca="false">IF($D$27=0,"",D21/$D$27)</f>
        <v>0.3571613055574</v>
      </c>
    </row>
    <row r="22" customFormat="false" ht="15" hidden="false" customHeight="false" outlineLevel="0" collapsed="false">
      <c r="B22" s="19" t="str">
        <f aca="false">Listen!$B$8</f>
        <v>400</v>
      </c>
      <c r="C22" s="20" t="str">
        <f aca="false">Listen!$C$8</f>
        <v>Bauwerk – Technische Anlagen</v>
      </c>
      <c r="D22" s="21" t="n">
        <f aca="false">SUMIFS(Kostenpositionen!$I$8:$I$200,Kostenpositionen!$C$8:$C$200,Listen!$D$8)</f>
        <v>73200</v>
      </c>
      <c r="E22" s="21" t="n">
        <f aca="false">SUMIFS(Kostenpositionen!$J$8:$J$200,Kostenpositionen!$C$8:$C$200,Listen!$D$8)</f>
        <v>29200</v>
      </c>
      <c r="F22" s="21" t="n">
        <f aca="false">E22-D22</f>
        <v>-44000</v>
      </c>
      <c r="G22" s="22" t="n">
        <f aca="false">IF(D22=0,"",F22/D22)</f>
        <v>-0.601092896174863</v>
      </c>
      <c r="H22" s="22" t="n">
        <f aca="false">IF($D$27=0,"",D22/$D$27)</f>
        <v>0.11253532871385</v>
      </c>
    </row>
    <row r="23" customFormat="false" ht="15" hidden="false" customHeight="false" outlineLevel="0" collapsed="false">
      <c r="B23" s="15" t="str">
        <f aca="false">Listen!$B$9</f>
        <v>500</v>
      </c>
      <c r="C23" s="16" t="str">
        <f aca="false">Listen!$C$9</f>
        <v>Außenanlagen und Freiflächen</v>
      </c>
      <c r="D23" s="17" t="n">
        <f aca="false">SUMIFS(Kostenpositionen!$I$8:$I$200,Kostenpositionen!$C$8:$C$200,Listen!$D$9)</f>
        <v>31200</v>
      </c>
      <c r="E23" s="17" t="n">
        <f aca="false">SUMIFS(Kostenpositionen!$J$8:$J$200,Kostenpositionen!$C$8:$C$200,Listen!$D$9)</f>
        <v>0</v>
      </c>
      <c r="F23" s="17" t="n">
        <f aca="false">E23-D23</f>
        <v>-31200</v>
      </c>
      <c r="G23" s="18" t="n">
        <f aca="false">IF(D23=0,"",F23/D23)</f>
        <v>-1</v>
      </c>
      <c r="H23" s="18" t="n">
        <f aca="false">IF($D$27=0,"",D23/$D$27)</f>
        <v>0.0479658778124608</v>
      </c>
    </row>
    <row r="24" customFormat="false" ht="15" hidden="false" customHeight="false" outlineLevel="0" collapsed="false">
      <c r="B24" s="19" t="str">
        <f aca="false">Listen!$B$10</f>
        <v>600</v>
      </c>
      <c r="C24" s="20" t="str">
        <f aca="false">Listen!$C$10</f>
        <v>Ausstattung und Kunstwerke</v>
      </c>
      <c r="D24" s="21" t="n">
        <f aca="false">SUMIFS(Kostenpositionen!$I$8:$I$200,Kostenpositionen!$C$8:$C$200,Listen!$D$10)</f>
        <v>23950</v>
      </c>
      <c r="E24" s="21" t="n">
        <f aca="false">SUMIFS(Kostenpositionen!$J$8:$J$200,Kostenpositionen!$C$8:$C$200,Listen!$D$10)</f>
        <v>0</v>
      </c>
      <c r="F24" s="21" t="n">
        <f aca="false">E24-D24</f>
        <v>-23950</v>
      </c>
      <c r="G24" s="22" t="n">
        <f aca="false">IF(D24=0,"",F24/D24)</f>
        <v>-1</v>
      </c>
      <c r="H24" s="22" t="n">
        <f aca="false">IF($D$27=0,"",D24/$D$27)</f>
        <v>0.0368199606925781</v>
      </c>
    </row>
    <row r="25" customFormat="false" ht="15" hidden="false" customHeight="false" outlineLevel="0" collapsed="false">
      <c r="B25" s="15" t="str">
        <f aca="false">Listen!$B$11</f>
        <v>700</v>
      </c>
      <c r="C25" s="16" t="str">
        <f aca="false">Listen!$C$11</f>
        <v>Baunebenkosten</v>
      </c>
      <c r="D25" s="17" t="n">
        <f aca="false">SUMIFS(Kostenpositionen!$I$8:$I$200,Kostenpositionen!$C$8:$C$200,Listen!$D$11)</f>
        <v>36900</v>
      </c>
      <c r="E25" s="17" t="n">
        <f aca="false">SUMIFS(Kostenpositionen!$J$8:$J$200,Kostenpositionen!$C$8:$C$200,Listen!$D$11)</f>
        <v>23050</v>
      </c>
      <c r="F25" s="17" t="n">
        <f aca="false">E25-D25</f>
        <v>-13850</v>
      </c>
      <c r="G25" s="18" t="n">
        <f aca="false">IF(D25=0,"",F25/D25)</f>
        <v>-0.375338753387534</v>
      </c>
      <c r="H25" s="18" t="n">
        <f aca="false">IF($D$27=0,"",D25/$D$27)</f>
        <v>0.0567288747205065</v>
      </c>
    </row>
    <row r="26" customFormat="false" ht="15" hidden="false" customHeight="false" outlineLevel="0" collapsed="false">
      <c r="B26" s="23" t="s">
        <v>36</v>
      </c>
      <c r="C26" s="23"/>
      <c r="D26" s="24" t="n">
        <f aca="false">SUM(D19:D25)*$H$6</f>
        <v>48182.4</v>
      </c>
      <c r="E26" s="25" t="n">
        <v>0</v>
      </c>
      <c r="F26" s="24" t="n">
        <f aca="false">E26-D26</f>
        <v>-48182.4</v>
      </c>
      <c r="G26" s="26" t="n">
        <f aca="false">IF(D26=0,"",F26/D26)</f>
        <v>-1</v>
      </c>
      <c r="H26" s="26" t="n">
        <f aca="false">IF($D$27=0,"",D26/$D$27)</f>
        <v>0.0740740740740741</v>
      </c>
    </row>
    <row r="27" customFormat="false" ht="24" hidden="false" customHeight="true" outlineLevel="0" collapsed="false">
      <c r="B27" s="27" t="s">
        <v>37</v>
      </c>
      <c r="C27" s="27"/>
      <c r="D27" s="28" t="n">
        <f aca="false">SUM(D19:D25)+D26</f>
        <v>650462.4</v>
      </c>
      <c r="E27" s="28" t="n">
        <f aca="false">SUM(E19:E25)+E26</f>
        <v>393495</v>
      </c>
      <c r="F27" s="28" t="n">
        <f aca="false">E27-D27</f>
        <v>-256967.4</v>
      </c>
      <c r="G27" s="29" t="n">
        <f aca="false">IF(D27=0,"",F27/D27)</f>
        <v>-0.395053426608517</v>
      </c>
      <c r="H27" s="29" t="n">
        <v>1</v>
      </c>
    </row>
    <row r="29" customFormat="false" ht="15" hidden="false" customHeight="true" outlineLevel="0" collapsed="false">
      <c r="B29" s="30" t="s">
        <v>38</v>
      </c>
      <c r="C29" s="30"/>
      <c r="D29" s="30"/>
      <c r="E29" s="30"/>
      <c r="F29" s="30"/>
      <c r="G29" s="30"/>
      <c r="H29" s="30"/>
    </row>
    <row r="30" customFormat="false" ht="15" hidden="false" customHeight="false" outlineLevel="0" collapsed="false">
      <c r="B30" s="30"/>
      <c r="C30" s="30"/>
      <c r="D30" s="30"/>
      <c r="E30" s="30"/>
      <c r="F30" s="30"/>
      <c r="G30" s="30"/>
      <c r="H30" s="30"/>
    </row>
    <row r="31" customFormat="false" ht="15" hidden="false" customHeight="false" outlineLevel="0" collapsed="false">
      <c r="B31" s="30"/>
      <c r="C31" s="30"/>
      <c r="D31" s="30"/>
      <c r="E31" s="30"/>
      <c r="F31" s="30"/>
      <c r="G31" s="30"/>
      <c r="H31" s="30"/>
    </row>
  </sheetData>
  <mergeCells count="24">
    <mergeCell ref="B2:H2"/>
    <mergeCell ref="B3:H3"/>
    <mergeCell ref="B5:E5"/>
    <mergeCell ref="G5:H5"/>
    <mergeCell ref="C6:E6"/>
    <mergeCell ref="C7:E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C15:E15"/>
    <mergeCell ref="B17:H17"/>
    <mergeCell ref="B26:C26"/>
    <mergeCell ref="B27:C27"/>
    <mergeCell ref="B29:H31"/>
  </mergeCells>
  <conditionalFormatting sqref="F19:F26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G19:G26">
    <cfRule type="cellIs" priority="4" operator="greaterThan" aboveAverage="0" equalAverage="0" bottom="0" percent="0" rank="0" text="" dxfId="0">
      <formula>0</formula>
    </cfRule>
    <cfRule type="cellIs" priority="5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43A40"/>
    <pageSetUpPr fitToPage="true"/>
  </sheetPr>
  <dimension ref="B2:N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"/>
    <col collapsed="false" customWidth="true" hidden="false" outlineLevel="0" max="3" min="3" style="0" width="31"/>
    <col collapsed="false" customWidth="true" hidden="false" outlineLevel="0" max="4" min="4" style="0" width="30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7" min="7" style="0" width="9"/>
    <col collapsed="false" customWidth="true" hidden="false" outlineLevel="0" max="8" min="8" style="0" width="13"/>
    <col collapsed="false" customWidth="true" hidden="false" outlineLevel="0" max="9" min="9" style="0" width="15"/>
    <col collapsed="false" customWidth="true" hidden="false" outlineLevel="0" max="11" min="10" style="0" width="14"/>
    <col collapsed="false" customWidth="true" hidden="false" outlineLevel="0" max="12" min="12" style="0" width="9"/>
    <col collapsed="false" customWidth="true" hidden="false" outlineLevel="0" max="13" min="13" style="0" width="15"/>
    <col collapsed="false" customWidth="true" hidden="false" outlineLevel="0" max="14" min="14" style="0" width="26"/>
  </cols>
  <sheetData>
    <row r="2" customFormat="false" ht="30" hidden="false" customHeight="true" outlineLevel="0" collapsed="false">
      <c r="B2" s="31" t="s">
        <v>39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customFormat="false" ht="15.75" hidden="false" customHeight="true" outlineLevel="0" collapsed="false">
      <c r="B3" s="32" t="s">
        <v>40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5" customFormat="false" ht="15.75" hidden="false" customHeight="true" outlineLevel="0" collapsed="false">
      <c r="B5" s="33" t="s">
        <v>41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7" customFormat="false" ht="30" hidden="false" customHeight="true" outlineLevel="0" collapsed="false">
      <c r="B7" s="14" t="s">
        <v>42</v>
      </c>
      <c r="C7" s="14" t="s">
        <v>43</v>
      </c>
      <c r="D7" s="14" t="s">
        <v>44</v>
      </c>
      <c r="E7" s="14" t="s">
        <v>45</v>
      </c>
      <c r="F7" s="14" t="s">
        <v>46</v>
      </c>
      <c r="G7" s="14" t="s">
        <v>47</v>
      </c>
      <c r="H7" s="14" t="s">
        <v>48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49</v>
      </c>
      <c r="N7" s="14" t="s">
        <v>50</v>
      </c>
    </row>
    <row r="8" customFormat="false" ht="15" hidden="false" customHeight="false" outlineLevel="0" collapsed="false">
      <c r="B8" s="34" t="n">
        <v>1</v>
      </c>
      <c r="C8" s="5" t="s">
        <v>51</v>
      </c>
      <c r="D8" s="35" t="s">
        <v>52</v>
      </c>
      <c r="E8" s="35" t="s">
        <v>53</v>
      </c>
      <c r="F8" s="36" t="s">
        <v>54</v>
      </c>
      <c r="G8" s="36" t="n">
        <v>1</v>
      </c>
      <c r="H8" s="37" t="n">
        <v>165000</v>
      </c>
      <c r="I8" s="38" t="n">
        <f aca="false">G8*H8</f>
        <v>165000</v>
      </c>
      <c r="J8" s="37" t="n">
        <v>168500</v>
      </c>
      <c r="K8" s="38" t="n">
        <f aca="false">J8-I8</f>
        <v>3500</v>
      </c>
      <c r="L8" s="18" t="n">
        <f aca="false">IF(I8=0,"",K8/I8)</f>
        <v>0.0212121212121212</v>
      </c>
      <c r="M8" s="36" t="s">
        <v>55</v>
      </c>
      <c r="N8" s="35" t="s">
        <v>56</v>
      </c>
    </row>
    <row r="9" customFormat="false" ht="15" hidden="false" customHeight="false" outlineLevel="0" collapsed="false">
      <c r="B9" s="39" t="n">
        <v>2</v>
      </c>
      <c r="C9" s="5" t="s">
        <v>51</v>
      </c>
      <c r="D9" s="35" t="s">
        <v>57</v>
      </c>
      <c r="E9" s="35" t="s">
        <v>58</v>
      </c>
      <c r="F9" s="36" t="s">
        <v>54</v>
      </c>
      <c r="G9" s="36" t="n">
        <v>1</v>
      </c>
      <c r="H9" s="37" t="n">
        <v>5200</v>
      </c>
      <c r="I9" s="40" t="n">
        <f aca="false">G9*H9</f>
        <v>5200</v>
      </c>
      <c r="J9" s="37" t="n">
        <v>5480</v>
      </c>
      <c r="K9" s="40" t="n">
        <f aca="false">J9-I9</f>
        <v>280</v>
      </c>
      <c r="L9" s="22" t="n">
        <f aca="false">IF(I9=0,"",K9/I9)</f>
        <v>0.0538461538461539</v>
      </c>
      <c r="M9" s="36" t="s">
        <v>55</v>
      </c>
      <c r="N9" s="35"/>
    </row>
    <row r="10" customFormat="false" ht="15" hidden="false" customHeight="false" outlineLevel="0" collapsed="false">
      <c r="B10" s="34" t="n">
        <v>3</v>
      </c>
      <c r="C10" s="5" t="s">
        <v>51</v>
      </c>
      <c r="D10" s="35" t="s">
        <v>59</v>
      </c>
      <c r="E10" s="35" t="s">
        <v>60</v>
      </c>
      <c r="F10" s="36" t="s">
        <v>54</v>
      </c>
      <c r="G10" s="36" t="n">
        <v>1</v>
      </c>
      <c r="H10" s="37" t="n">
        <v>8250</v>
      </c>
      <c r="I10" s="38" t="n">
        <f aca="false">G10*H10</f>
        <v>8250</v>
      </c>
      <c r="J10" s="37" t="n">
        <v>8425</v>
      </c>
      <c r="K10" s="38" t="n">
        <f aca="false">J10-I10</f>
        <v>175</v>
      </c>
      <c r="L10" s="18" t="n">
        <f aca="false">IF(I10=0,"",K10/I10)</f>
        <v>0.0212121212121212</v>
      </c>
      <c r="M10" s="36" t="s">
        <v>55</v>
      </c>
      <c r="N10" s="35" t="s">
        <v>61</v>
      </c>
    </row>
    <row r="11" customFormat="false" ht="15" hidden="false" customHeight="false" outlineLevel="0" collapsed="false">
      <c r="B11" s="39" t="n">
        <v>4</v>
      </c>
      <c r="C11" s="5" t="s">
        <v>62</v>
      </c>
      <c r="D11" s="35" t="s">
        <v>63</v>
      </c>
      <c r="E11" s="35" t="s">
        <v>64</v>
      </c>
      <c r="F11" s="36" t="s">
        <v>54</v>
      </c>
      <c r="G11" s="36" t="n">
        <v>1</v>
      </c>
      <c r="H11" s="37" t="n">
        <v>4500</v>
      </c>
      <c r="I11" s="40" t="n">
        <f aca="false">G11*H11</f>
        <v>4500</v>
      </c>
      <c r="J11" s="37" t="n">
        <v>4900</v>
      </c>
      <c r="K11" s="40" t="n">
        <f aca="false">J11-I11</f>
        <v>400</v>
      </c>
      <c r="L11" s="22" t="n">
        <f aca="false">IF(I11=0,"",K11/I11)</f>
        <v>0.0888888888888889</v>
      </c>
      <c r="M11" s="36" t="s">
        <v>65</v>
      </c>
      <c r="N11" s="35"/>
    </row>
    <row r="12" customFormat="false" ht="15" hidden="false" customHeight="false" outlineLevel="0" collapsed="false">
      <c r="B12" s="34" t="n">
        <v>5</v>
      </c>
      <c r="C12" s="5" t="s">
        <v>62</v>
      </c>
      <c r="D12" s="35" t="s">
        <v>66</v>
      </c>
      <c r="E12" s="35" t="s">
        <v>67</v>
      </c>
      <c r="F12" s="36" t="s">
        <v>68</v>
      </c>
      <c r="G12" s="36" t="n">
        <v>320</v>
      </c>
      <c r="H12" s="37" t="n">
        <v>28</v>
      </c>
      <c r="I12" s="38" t="n">
        <f aca="false">G12*H12</f>
        <v>8960</v>
      </c>
      <c r="J12" s="37" t="n">
        <v>9640</v>
      </c>
      <c r="K12" s="38" t="n">
        <f aca="false">J12-I12</f>
        <v>680</v>
      </c>
      <c r="L12" s="18" t="n">
        <f aca="false">IF(I12=0,"",K12/I12)</f>
        <v>0.0758928571428571</v>
      </c>
      <c r="M12" s="36" t="s">
        <v>65</v>
      </c>
      <c r="N12" s="35" t="s">
        <v>69</v>
      </c>
    </row>
    <row r="13" customFormat="false" ht="15" hidden="false" customHeight="false" outlineLevel="0" collapsed="false">
      <c r="B13" s="39" t="n">
        <v>6</v>
      </c>
      <c r="C13" s="5" t="s">
        <v>62</v>
      </c>
      <c r="D13" s="35" t="s">
        <v>70</v>
      </c>
      <c r="E13" s="35" t="s">
        <v>71</v>
      </c>
      <c r="F13" s="36" t="s">
        <v>54</v>
      </c>
      <c r="G13" s="36" t="n">
        <v>1</v>
      </c>
      <c r="H13" s="37" t="n">
        <v>12800</v>
      </c>
      <c r="I13" s="40" t="n">
        <f aca="false">G13*H13</f>
        <v>12800</v>
      </c>
      <c r="J13" s="37" t="n">
        <v>12800</v>
      </c>
      <c r="K13" s="40" t="n">
        <f aca="false">J13-I13</f>
        <v>0</v>
      </c>
      <c r="L13" s="22" t="n">
        <f aca="false">IF(I13=0,"",K13/I13)</f>
        <v>0</v>
      </c>
      <c r="M13" s="36" t="s">
        <v>72</v>
      </c>
      <c r="N13" s="35"/>
    </row>
    <row r="14" customFormat="false" ht="15" hidden="false" customHeight="false" outlineLevel="0" collapsed="false">
      <c r="B14" s="34" t="n">
        <v>7</v>
      </c>
      <c r="C14" s="5" t="s">
        <v>73</v>
      </c>
      <c r="D14" s="35" t="s">
        <v>74</v>
      </c>
      <c r="E14" s="35" t="s">
        <v>64</v>
      </c>
      <c r="F14" s="36" t="s">
        <v>54</v>
      </c>
      <c r="G14" s="36" t="n">
        <v>1</v>
      </c>
      <c r="H14" s="37" t="n">
        <v>128000</v>
      </c>
      <c r="I14" s="38" t="n">
        <f aca="false">G14*H14</f>
        <v>128000</v>
      </c>
      <c r="J14" s="37" t="n">
        <v>131500</v>
      </c>
      <c r="K14" s="38" t="n">
        <f aca="false">J14-I14</f>
        <v>3500</v>
      </c>
      <c r="L14" s="18" t="n">
        <f aca="false">IF(I14=0,"",K14/I14)</f>
        <v>0.02734375</v>
      </c>
      <c r="M14" s="36" t="s">
        <v>65</v>
      </c>
      <c r="N14" s="35" t="s">
        <v>75</v>
      </c>
    </row>
    <row r="15" customFormat="false" ht="15" hidden="false" customHeight="false" outlineLevel="0" collapsed="false">
      <c r="B15" s="39" t="n">
        <v>8</v>
      </c>
      <c r="C15" s="5" t="s">
        <v>73</v>
      </c>
      <c r="D15" s="35" t="s">
        <v>76</v>
      </c>
      <c r="E15" s="35" t="s">
        <v>77</v>
      </c>
      <c r="F15" s="36" t="s">
        <v>78</v>
      </c>
      <c r="G15" s="36" t="n">
        <v>145</v>
      </c>
      <c r="H15" s="37" t="n">
        <v>190</v>
      </c>
      <c r="I15" s="40" t="n">
        <f aca="false">G15*H15</f>
        <v>27550</v>
      </c>
      <c r="J15" s="37" t="n">
        <v>0</v>
      </c>
      <c r="K15" s="40" t="n">
        <f aca="false">J15-I15</f>
        <v>-27550</v>
      </c>
      <c r="L15" s="22" t="n">
        <f aca="false">IF(I15=0,"",K15/I15)</f>
        <v>-1</v>
      </c>
      <c r="M15" s="36" t="s">
        <v>79</v>
      </c>
      <c r="N15" s="35" t="s">
        <v>80</v>
      </c>
    </row>
    <row r="16" customFormat="false" ht="15" hidden="false" customHeight="false" outlineLevel="0" collapsed="false">
      <c r="B16" s="34" t="n">
        <v>9</v>
      </c>
      <c r="C16" s="5" t="s">
        <v>73</v>
      </c>
      <c r="D16" s="35" t="s">
        <v>81</v>
      </c>
      <c r="E16" s="35" t="s">
        <v>82</v>
      </c>
      <c r="F16" s="36" t="s">
        <v>83</v>
      </c>
      <c r="G16" s="36" t="n">
        <v>14</v>
      </c>
      <c r="H16" s="37" t="n">
        <v>1250</v>
      </c>
      <c r="I16" s="38" t="n">
        <f aca="false">G16*H16</f>
        <v>17500</v>
      </c>
      <c r="J16" s="37" t="n">
        <v>0</v>
      </c>
      <c r="K16" s="38" t="n">
        <f aca="false">J16-I16</f>
        <v>-17500</v>
      </c>
      <c r="L16" s="18" t="n">
        <f aca="false">IF(I16=0,"",K16/I16)</f>
        <v>-1</v>
      </c>
      <c r="M16" s="36" t="s">
        <v>72</v>
      </c>
      <c r="N16" s="35" t="s">
        <v>84</v>
      </c>
    </row>
    <row r="17" customFormat="false" ht="15" hidden="false" customHeight="false" outlineLevel="0" collapsed="false">
      <c r="B17" s="39" t="n">
        <v>10</v>
      </c>
      <c r="C17" s="5" t="s">
        <v>73</v>
      </c>
      <c r="D17" s="35" t="s">
        <v>85</v>
      </c>
      <c r="E17" s="35" t="s">
        <v>64</v>
      </c>
      <c r="F17" s="36" t="s">
        <v>78</v>
      </c>
      <c r="G17" s="36" t="n">
        <v>210</v>
      </c>
      <c r="H17" s="37" t="n">
        <v>95</v>
      </c>
      <c r="I17" s="40" t="n">
        <f aca="false">G17*H17</f>
        <v>19950</v>
      </c>
      <c r="J17" s="37" t="n">
        <v>0</v>
      </c>
      <c r="K17" s="40" t="n">
        <f aca="false">J17-I17</f>
        <v>-19950</v>
      </c>
      <c r="L17" s="22" t="n">
        <f aca="false">IF(I17=0,"",K17/I17)</f>
        <v>-1</v>
      </c>
      <c r="M17" s="36" t="s">
        <v>79</v>
      </c>
      <c r="N17" s="35"/>
    </row>
    <row r="18" customFormat="false" ht="15" hidden="false" customHeight="false" outlineLevel="0" collapsed="false">
      <c r="B18" s="34" t="n">
        <v>11</v>
      </c>
      <c r="C18" s="5" t="s">
        <v>73</v>
      </c>
      <c r="D18" s="35" t="s">
        <v>86</v>
      </c>
      <c r="E18" s="35" t="s">
        <v>87</v>
      </c>
      <c r="F18" s="36" t="s">
        <v>78</v>
      </c>
      <c r="G18" s="36" t="n">
        <v>140</v>
      </c>
      <c r="H18" s="37" t="n">
        <v>38</v>
      </c>
      <c r="I18" s="38" t="n">
        <f aca="false">G18*H18</f>
        <v>5320</v>
      </c>
      <c r="J18" s="37" t="n">
        <v>0</v>
      </c>
      <c r="K18" s="38" t="n">
        <f aca="false">J18-I18</f>
        <v>-5320</v>
      </c>
      <c r="L18" s="18" t="n">
        <f aca="false">IF(I18=0,"",K18/I18)</f>
        <v>-1</v>
      </c>
      <c r="M18" s="36" t="s">
        <v>79</v>
      </c>
      <c r="N18" s="35"/>
    </row>
    <row r="19" customFormat="false" ht="15" hidden="false" customHeight="false" outlineLevel="0" collapsed="false">
      <c r="B19" s="39" t="n">
        <v>12</v>
      </c>
      <c r="C19" s="5" t="s">
        <v>73</v>
      </c>
      <c r="D19" s="35" t="s">
        <v>88</v>
      </c>
      <c r="E19" s="35" t="s">
        <v>53</v>
      </c>
      <c r="F19" s="36" t="s">
        <v>54</v>
      </c>
      <c r="G19" s="36" t="n">
        <v>1</v>
      </c>
      <c r="H19" s="37" t="n">
        <v>34000</v>
      </c>
      <c r="I19" s="40" t="n">
        <f aca="false">G19*H19</f>
        <v>34000</v>
      </c>
      <c r="J19" s="37" t="n">
        <v>0</v>
      </c>
      <c r="K19" s="40" t="n">
        <f aca="false">J19-I19</f>
        <v>-34000</v>
      </c>
      <c r="L19" s="22" t="n">
        <f aca="false">IF(I19=0,"",K19/I19)</f>
        <v>-1</v>
      </c>
      <c r="M19" s="36" t="s">
        <v>79</v>
      </c>
      <c r="N19" s="35"/>
    </row>
    <row r="20" customFormat="false" ht="15" hidden="false" customHeight="false" outlineLevel="0" collapsed="false">
      <c r="B20" s="34" t="n">
        <v>13</v>
      </c>
      <c r="C20" s="5" t="s">
        <v>89</v>
      </c>
      <c r="D20" s="35" t="s">
        <v>90</v>
      </c>
      <c r="E20" s="35" t="s">
        <v>91</v>
      </c>
      <c r="F20" s="36" t="s">
        <v>54</v>
      </c>
      <c r="G20" s="36" t="n">
        <v>1</v>
      </c>
      <c r="H20" s="37" t="n">
        <v>28500</v>
      </c>
      <c r="I20" s="38" t="n">
        <f aca="false">G20*H20</f>
        <v>28500</v>
      </c>
      <c r="J20" s="37" t="n">
        <v>29200</v>
      </c>
      <c r="K20" s="38" t="n">
        <f aca="false">J20-I20</f>
        <v>700</v>
      </c>
      <c r="L20" s="18" t="n">
        <f aca="false">IF(I20=0,"",K20/I20)</f>
        <v>0.0245614035087719</v>
      </c>
      <c r="M20" s="36" t="s">
        <v>72</v>
      </c>
      <c r="N20" s="35" t="s">
        <v>92</v>
      </c>
    </row>
    <row r="21" customFormat="false" ht="15" hidden="false" customHeight="false" outlineLevel="0" collapsed="false">
      <c r="B21" s="39" t="n">
        <v>14</v>
      </c>
      <c r="C21" s="5" t="s">
        <v>89</v>
      </c>
      <c r="D21" s="35" t="s">
        <v>93</v>
      </c>
      <c r="E21" s="35" t="s">
        <v>91</v>
      </c>
      <c r="F21" s="36" t="s">
        <v>54</v>
      </c>
      <c r="G21" s="36" t="n">
        <v>1</v>
      </c>
      <c r="H21" s="37" t="n">
        <v>18500</v>
      </c>
      <c r="I21" s="40" t="n">
        <f aca="false">G21*H21</f>
        <v>18500</v>
      </c>
      <c r="J21" s="37" t="n">
        <v>0</v>
      </c>
      <c r="K21" s="40" t="n">
        <f aca="false">J21-I21</f>
        <v>-18500</v>
      </c>
      <c r="L21" s="22" t="n">
        <f aca="false">IF(I21=0,"",K21/I21)</f>
        <v>-1</v>
      </c>
      <c r="M21" s="36" t="s">
        <v>72</v>
      </c>
      <c r="N21" s="35"/>
    </row>
    <row r="22" customFormat="false" ht="15" hidden="false" customHeight="false" outlineLevel="0" collapsed="false">
      <c r="B22" s="34" t="n">
        <v>15</v>
      </c>
      <c r="C22" s="5" t="s">
        <v>89</v>
      </c>
      <c r="D22" s="35" t="s">
        <v>94</v>
      </c>
      <c r="E22" s="35" t="s">
        <v>95</v>
      </c>
      <c r="F22" s="36" t="s">
        <v>54</v>
      </c>
      <c r="G22" s="36" t="n">
        <v>1</v>
      </c>
      <c r="H22" s="37" t="n">
        <v>16800</v>
      </c>
      <c r="I22" s="38" t="n">
        <f aca="false">G22*H22</f>
        <v>16800</v>
      </c>
      <c r="J22" s="37" t="n">
        <v>0</v>
      </c>
      <c r="K22" s="38" t="n">
        <f aca="false">J22-I22</f>
        <v>-16800</v>
      </c>
      <c r="L22" s="18" t="n">
        <f aca="false">IF(I22=0,"",K22/I22)</f>
        <v>-1</v>
      </c>
      <c r="M22" s="36" t="s">
        <v>79</v>
      </c>
      <c r="N22" s="35"/>
    </row>
    <row r="23" customFormat="false" ht="15" hidden="false" customHeight="false" outlineLevel="0" collapsed="false">
      <c r="B23" s="39" t="n">
        <v>16</v>
      </c>
      <c r="C23" s="5" t="s">
        <v>89</v>
      </c>
      <c r="D23" s="35" t="s">
        <v>96</v>
      </c>
      <c r="E23" s="35" t="s">
        <v>91</v>
      </c>
      <c r="F23" s="36" t="s">
        <v>54</v>
      </c>
      <c r="G23" s="36" t="n">
        <v>1</v>
      </c>
      <c r="H23" s="37" t="n">
        <v>9400</v>
      </c>
      <c r="I23" s="40" t="n">
        <f aca="false">G23*H23</f>
        <v>9400</v>
      </c>
      <c r="J23" s="37" t="n">
        <v>0</v>
      </c>
      <c r="K23" s="40" t="n">
        <f aca="false">J23-I23</f>
        <v>-9400</v>
      </c>
      <c r="L23" s="22" t="n">
        <f aca="false">IF(I23=0,"",K23/I23)</f>
        <v>-1</v>
      </c>
      <c r="M23" s="36" t="s">
        <v>79</v>
      </c>
      <c r="N23" s="35"/>
    </row>
    <row r="24" customFormat="false" ht="15" hidden="false" customHeight="false" outlineLevel="0" collapsed="false">
      <c r="B24" s="34" t="n">
        <v>17</v>
      </c>
      <c r="C24" s="5" t="s">
        <v>97</v>
      </c>
      <c r="D24" s="35" t="s">
        <v>98</v>
      </c>
      <c r="E24" s="35" t="s">
        <v>99</v>
      </c>
      <c r="F24" s="36" t="s">
        <v>54</v>
      </c>
      <c r="G24" s="36" t="n">
        <v>1</v>
      </c>
      <c r="H24" s="37" t="n">
        <v>14500</v>
      </c>
      <c r="I24" s="38" t="n">
        <f aca="false">G24*H24</f>
        <v>14500</v>
      </c>
      <c r="J24" s="37" t="n">
        <v>0</v>
      </c>
      <c r="K24" s="38" t="n">
        <f aca="false">J24-I24</f>
        <v>-14500</v>
      </c>
      <c r="L24" s="18" t="n">
        <f aca="false">IF(I24=0,"",K24/I24)</f>
        <v>-1</v>
      </c>
      <c r="M24" s="36" t="s">
        <v>79</v>
      </c>
      <c r="N24" s="35"/>
    </row>
    <row r="25" customFormat="false" ht="15" hidden="false" customHeight="false" outlineLevel="0" collapsed="false">
      <c r="B25" s="39" t="n">
        <v>18</v>
      </c>
      <c r="C25" s="5" t="s">
        <v>97</v>
      </c>
      <c r="D25" s="35" t="s">
        <v>100</v>
      </c>
      <c r="E25" s="35" t="s">
        <v>99</v>
      </c>
      <c r="F25" s="36" t="s">
        <v>54</v>
      </c>
      <c r="G25" s="36" t="n">
        <v>1</v>
      </c>
      <c r="H25" s="37" t="n">
        <v>8900</v>
      </c>
      <c r="I25" s="40" t="n">
        <f aca="false">G25*H25</f>
        <v>8900</v>
      </c>
      <c r="J25" s="37" t="n">
        <v>0</v>
      </c>
      <c r="K25" s="40" t="n">
        <f aca="false">J25-I25</f>
        <v>-8900</v>
      </c>
      <c r="L25" s="22" t="n">
        <f aca="false">IF(I25=0,"",K25/I25)</f>
        <v>-1</v>
      </c>
      <c r="M25" s="36" t="s">
        <v>79</v>
      </c>
      <c r="N25" s="35"/>
    </row>
    <row r="26" customFormat="false" ht="15" hidden="false" customHeight="false" outlineLevel="0" collapsed="false">
      <c r="B26" s="34" t="n">
        <v>19</v>
      </c>
      <c r="C26" s="5" t="s">
        <v>97</v>
      </c>
      <c r="D26" s="35" t="s">
        <v>101</v>
      </c>
      <c r="E26" s="35" t="s">
        <v>102</v>
      </c>
      <c r="F26" s="36" t="s">
        <v>83</v>
      </c>
      <c r="G26" s="36" t="n">
        <v>1</v>
      </c>
      <c r="H26" s="37" t="n">
        <v>7800</v>
      </c>
      <c r="I26" s="38" t="n">
        <f aca="false">G26*H26</f>
        <v>7800</v>
      </c>
      <c r="J26" s="37" t="n">
        <v>0</v>
      </c>
      <c r="K26" s="38" t="n">
        <f aca="false">J26-I26</f>
        <v>-7800</v>
      </c>
      <c r="L26" s="18" t="n">
        <f aca="false">IF(I26=0,"",K26/I26)</f>
        <v>-1</v>
      </c>
      <c r="M26" s="36" t="s">
        <v>79</v>
      </c>
      <c r="N26" s="35"/>
    </row>
    <row r="27" customFormat="false" ht="15" hidden="false" customHeight="false" outlineLevel="0" collapsed="false">
      <c r="B27" s="39" t="n">
        <v>20</v>
      </c>
      <c r="C27" s="5" t="s">
        <v>103</v>
      </c>
      <c r="D27" s="35" t="s">
        <v>104</v>
      </c>
      <c r="E27" s="35" t="s">
        <v>105</v>
      </c>
      <c r="F27" s="36" t="s">
        <v>54</v>
      </c>
      <c r="G27" s="36" t="n">
        <v>1</v>
      </c>
      <c r="H27" s="37" t="n">
        <v>15500</v>
      </c>
      <c r="I27" s="40" t="n">
        <f aca="false">G27*H27</f>
        <v>15500</v>
      </c>
      <c r="J27" s="37" t="n">
        <v>0</v>
      </c>
      <c r="K27" s="40" t="n">
        <f aca="false">J27-I27</f>
        <v>-15500</v>
      </c>
      <c r="L27" s="22" t="n">
        <f aca="false">IF(I27=0,"",K27/I27)</f>
        <v>-1</v>
      </c>
      <c r="M27" s="36" t="s">
        <v>79</v>
      </c>
      <c r="N27" s="35"/>
    </row>
    <row r="28" customFormat="false" ht="15" hidden="false" customHeight="false" outlineLevel="0" collapsed="false">
      <c r="B28" s="34" t="n">
        <v>21</v>
      </c>
      <c r="C28" s="5" t="s">
        <v>103</v>
      </c>
      <c r="D28" s="35" t="s">
        <v>106</v>
      </c>
      <c r="E28" s="35" t="s">
        <v>107</v>
      </c>
      <c r="F28" s="36" t="s">
        <v>78</v>
      </c>
      <c r="G28" s="36" t="n">
        <v>130</v>
      </c>
      <c r="H28" s="37" t="n">
        <v>65</v>
      </c>
      <c r="I28" s="38" t="n">
        <f aca="false">G28*H28</f>
        <v>8450</v>
      </c>
      <c r="J28" s="37" t="n">
        <v>0</v>
      </c>
      <c r="K28" s="38" t="n">
        <f aca="false">J28-I28</f>
        <v>-8450</v>
      </c>
      <c r="L28" s="18" t="n">
        <f aca="false">IF(I28=0,"",K28/I28)</f>
        <v>-1</v>
      </c>
      <c r="M28" s="36" t="s">
        <v>79</v>
      </c>
      <c r="N28" s="35"/>
    </row>
    <row r="29" customFormat="false" ht="15" hidden="false" customHeight="false" outlineLevel="0" collapsed="false">
      <c r="B29" s="39" t="n">
        <v>22</v>
      </c>
      <c r="C29" s="5" t="s">
        <v>108</v>
      </c>
      <c r="D29" s="35" t="s">
        <v>109</v>
      </c>
      <c r="E29" s="35" t="s">
        <v>110</v>
      </c>
      <c r="F29" s="36" t="s">
        <v>54</v>
      </c>
      <c r="G29" s="36" t="n">
        <v>1</v>
      </c>
      <c r="H29" s="37" t="n">
        <v>26000</v>
      </c>
      <c r="I29" s="40" t="n">
        <f aca="false">G29*H29</f>
        <v>26000</v>
      </c>
      <c r="J29" s="37" t="n">
        <v>12000</v>
      </c>
      <c r="K29" s="40" t="n">
        <f aca="false">J29-I29</f>
        <v>-14000</v>
      </c>
      <c r="L29" s="22" t="n">
        <f aca="false">IF(I29=0,"",K29/I29)</f>
        <v>-0.538461538461538</v>
      </c>
      <c r="M29" s="36" t="s">
        <v>65</v>
      </c>
      <c r="N29" s="35" t="s">
        <v>111</v>
      </c>
    </row>
    <row r="30" customFormat="false" ht="15" hidden="false" customHeight="false" outlineLevel="0" collapsed="false">
      <c r="B30" s="34" t="n">
        <v>23</v>
      </c>
      <c r="C30" s="5" t="s">
        <v>108</v>
      </c>
      <c r="D30" s="35" t="s">
        <v>112</v>
      </c>
      <c r="E30" s="35" t="s">
        <v>113</v>
      </c>
      <c r="F30" s="36" t="s">
        <v>54</v>
      </c>
      <c r="G30" s="36" t="n">
        <v>1</v>
      </c>
      <c r="H30" s="37" t="n">
        <v>4800</v>
      </c>
      <c r="I30" s="38" t="n">
        <f aca="false">G30*H30</f>
        <v>4800</v>
      </c>
      <c r="J30" s="37" t="n">
        <v>4800</v>
      </c>
      <c r="K30" s="38" t="n">
        <f aca="false">J30-I30</f>
        <v>0</v>
      </c>
      <c r="L30" s="18" t="n">
        <f aca="false">IF(I30=0,"",K30/I30)</f>
        <v>0</v>
      </c>
      <c r="M30" s="36" t="s">
        <v>55</v>
      </c>
      <c r="N30" s="35"/>
    </row>
    <row r="31" customFormat="false" ht="15" hidden="false" customHeight="false" outlineLevel="0" collapsed="false">
      <c r="B31" s="39" t="n">
        <v>24</v>
      </c>
      <c r="C31" s="5" t="s">
        <v>108</v>
      </c>
      <c r="D31" s="35" t="s">
        <v>114</v>
      </c>
      <c r="E31" s="35" t="s">
        <v>115</v>
      </c>
      <c r="F31" s="36" t="s">
        <v>54</v>
      </c>
      <c r="G31" s="36" t="n">
        <v>1</v>
      </c>
      <c r="H31" s="37" t="n">
        <v>3200</v>
      </c>
      <c r="I31" s="40" t="n">
        <f aca="false">G31*H31</f>
        <v>3200</v>
      </c>
      <c r="J31" s="37" t="n">
        <v>3350</v>
      </c>
      <c r="K31" s="40" t="n">
        <f aca="false">J31-I31</f>
        <v>150</v>
      </c>
      <c r="L31" s="22" t="n">
        <f aca="false">IF(I31=0,"",K31/I31)</f>
        <v>0.046875</v>
      </c>
      <c r="M31" s="36" t="s">
        <v>55</v>
      </c>
      <c r="N31" s="35"/>
    </row>
    <row r="32" customFormat="false" ht="15" hidden="false" customHeight="false" outlineLevel="0" collapsed="false">
      <c r="B32" s="34" t="n">
        <v>25</v>
      </c>
      <c r="C32" s="5" t="s">
        <v>108</v>
      </c>
      <c r="D32" s="35" t="s">
        <v>116</v>
      </c>
      <c r="E32" s="35" t="s">
        <v>117</v>
      </c>
      <c r="F32" s="36" t="s">
        <v>54</v>
      </c>
      <c r="G32" s="36" t="n">
        <v>1</v>
      </c>
      <c r="H32" s="37" t="n">
        <v>2900</v>
      </c>
      <c r="I32" s="38" t="n">
        <f aca="false">G32*H32</f>
        <v>2900</v>
      </c>
      <c r="J32" s="37" t="n">
        <v>2900</v>
      </c>
      <c r="K32" s="38" t="n">
        <f aca="false">J32-I32</f>
        <v>0</v>
      </c>
      <c r="L32" s="18" t="n">
        <f aca="false">IF(I32=0,"",K32/I32)</f>
        <v>0</v>
      </c>
      <c r="M32" s="36" t="s">
        <v>55</v>
      </c>
      <c r="N32" s="35"/>
    </row>
    <row r="33" customFormat="false" ht="15" hidden="false" customHeight="false" outlineLevel="0" collapsed="false">
      <c r="B33" s="39" t="n">
        <v>26</v>
      </c>
      <c r="C33" s="5"/>
      <c r="D33" s="35"/>
      <c r="E33" s="35"/>
      <c r="F33" s="36"/>
      <c r="G33" s="36"/>
      <c r="H33" s="37"/>
      <c r="I33" s="40" t="str">
        <f aca="false">IF(H33="","",G33*H33)</f>
        <v/>
      </c>
      <c r="J33" s="37"/>
      <c r="K33" s="40" t="str">
        <f aca="false">IF(J33="","",J33-I33)</f>
        <v/>
      </c>
      <c r="L33" s="22" t="str">
        <f aca="false">IF(OR(I33="",I33=0),"",K33/I33)</f>
        <v/>
      </c>
      <c r="M33" s="36"/>
      <c r="N33" s="35"/>
    </row>
    <row r="34" customFormat="false" ht="15" hidden="false" customHeight="false" outlineLevel="0" collapsed="false">
      <c r="B34" s="34" t="n">
        <v>27</v>
      </c>
      <c r="C34" s="5"/>
      <c r="D34" s="35"/>
      <c r="E34" s="35"/>
      <c r="F34" s="36"/>
      <c r="G34" s="36"/>
      <c r="H34" s="37"/>
      <c r="I34" s="38" t="str">
        <f aca="false">IF(H34="","",G34*H34)</f>
        <v/>
      </c>
      <c r="J34" s="37"/>
      <c r="K34" s="38" t="str">
        <f aca="false">IF(J34="","",J34-I34)</f>
        <v/>
      </c>
      <c r="L34" s="18" t="str">
        <f aca="false">IF(OR(I34="",I34=0),"",K34/I34)</f>
        <v/>
      </c>
      <c r="M34" s="36"/>
      <c r="N34" s="35"/>
    </row>
    <row r="35" customFormat="false" ht="15" hidden="false" customHeight="false" outlineLevel="0" collapsed="false">
      <c r="B35" s="39" t="n">
        <v>28</v>
      </c>
      <c r="C35" s="5"/>
      <c r="D35" s="35"/>
      <c r="E35" s="35"/>
      <c r="F35" s="36"/>
      <c r="G35" s="36"/>
      <c r="H35" s="37"/>
      <c r="I35" s="40" t="str">
        <f aca="false">IF(H35="","",G35*H35)</f>
        <v/>
      </c>
      <c r="J35" s="37"/>
      <c r="K35" s="40" t="str">
        <f aca="false">IF(J35="","",J35-I35)</f>
        <v/>
      </c>
      <c r="L35" s="22" t="str">
        <f aca="false">IF(OR(I35="",I35=0),"",K35/I35)</f>
        <v/>
      </c>
      <c r="M35" s="36"/>
      <c r="N35" s="35"/>
    </row>
    <row r="36" customFormat="false" ht="15" hidden="false" customHeight="false" outlineLevel="0" collapsed="false">
      <c r="B36" s="34" t="n">
        <v>29</v>
      </c>
      <c r="C36" s="5"/>
      <c r="D36" s="35"/>
      <c r="E36" s="35"/>
      <c r="F36" s="36"/>
      <c r="G36" s="36"/>
      <c r="H36" s="37"/>
      <c r="I36" s="38" t="str">
        <f aca="false">IF(H36="","",G36*H36)</f>
        <v/>
      </c>
      <c r="J36" s="37"/>
      <c r="K36" s="38" t="str">
        <f aca="false">IF(J36="","",J36-I36)</f>
        <v/>
      </c>
      <c r="L36" s="18" t="str">
        <f aca="false">IF(OR(I36="",I36=0),"",K36/I36)</f>
        <v/>
      </c>
      <c r="M36" s="36"/>
      <c r="N36" s="35"/>
    </row>
    <row r="37" customFormat="false" ht="15" hidden="false" customHeight="false" outlineLevel="0" collapsed="false">
      <c r="B37" s="39" t="n">
        <v>30</v>
      </c>
      <c r="C37" s="5"/>
      <c r="D37" s="35"/>
      <c r="E37" s="35"/>
      <c r="F37" s="36"/>
      <c r="G37" s="36"/>
      <c r="H37" s="37"/>
      <c r="I37" s="40" t="str">
        <f aca="false">IF(H37="","",G37*H37)</f>
        <v/>
      </c>
      <c r="J37" s="37"/>
      <c r="K37" s="40" t="str">
        <f aca="false">IF(J37="","",J37-I37)</f>
        <v/>
      </c>
      <c r="L37" s="22" t="str">
        <f aca="false">IF(OR(I37="",I37=0),"",K37/I37)</f>
        <v/>
      </c>
      <c r="M37" s="36"/>
      <c r="N37" s="35"/>
    </row>
    <row r="38" customFormat="false" ht="15" hidden="false" customHeight="false" outlineLevel="0" collapsed="false">
      <c r="B38" s="34" t="n">
        <v>31</v>
      </c>
      <c r="C38" s="5"/>
      <c r="D38" s="35"/>
      <c r="E38" s="35"/>
      <c r="F38" s="36"/>
      <c r="G38" s="36"/>
      <c r="H38" s="37"/>
      <c r="I38" s="38" t="str">
        <f aca="false">IF(H38="","",G38*H38)</f>
        <v/>
      </c>
      <c r="J38" s="37"/>
      <c r="K38" s="38" t="str">
        <f aca="false">IF(J38="","",J38-I38)</f>
        <v/>
      </c>
      <c r="L38" s="18" t="str">
        <f aca="false">IF(OR(I38="",I38=0),"",K38/I38)</f>
        <v/>
      </c>
      <c r="M38" s="36"/>
      <c r="N38" s="35"/>
    </row>
    <row r="39" customFormat="false" ht="21.75" hidden="false" customHeight="true" outlineLevel="0" collapsed="false">
      <c r="B39" s="41" t="s">
        <v>118</v>
      </c>
      <c r="C39" s="41"/>
      <c r="D39" s="41"/>
      <c r="E39" s="41"/>
      <c r="F39" s="41"/>
      <c r="G39" s="41"/>
      <c r="H39" s="41"/>
      <c r="I39" s="42" t="n">
        <f aca="false">SUM(I8:I38)</f>
        <v>602280</v>
      </c>
      <c r="J39" s="42" t="n">
        <f aca="false">SUM(J8:J38)</f>
        <v>393495</v>
      </c>
      <c r="K39" s="42" t="n">
        <f aca="false">SUM(K8:K38)</f>
        <v>-208785</v>
      </c>
      <c r="L39" s="43"/>
      <c r="M39" s="43"/>
      <c r="N39" s="43"/>
    </row>
  </sheetData>
  <mergeCells count="4">
    <mergeCell ref="B2:N2"/>
    <mergeCell ref="B3:N3"/>
    <mergeCell ref="B5:N5"/>
    <mergeCell ref="B39:H39"/>
  </mergeCells>
  <conditionalFormatting sqref="K8:K38">
    <cfRule type="cellIs" priority="2" operator="greaterThan" aboveAverage="0" equalAverage="0" bottom="0" percent="0" rank="0" text="" dxfId="2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L8:L38">
    <cfRule type="cellIs" priority="4" operator="greaterThan" aboveAverage="0" equalAverage="0" bottom="0" percent="0" rank="0" text="" dxfId="2">
      <formula>0</formula>
    </cfRule>
    <cfRule type="cellIs" priority="5" operator="lessThan" aboveAverage="0" equalAverage="0" bottom="0" percent="0" rank="0" text="" dxfId="1">
      <formula>0</formula>
    </cfRule>
  </conditionalFormatting>
  <dataValidations count="3">
    <dataValidation allowBlank="true" errorStyle="stop" operator="between" showDropDown="false" showErrorMessage="false" showInputMessage="false" sqref="C8:C38" type="list">
      <formula1>Listen!$D$5:$D$11</formula1>
      <formula2>0</formula2>
    </dataValidation>
    <dataValidation allowBlank="true" errorStyle="stop" operator="between" showDropDown="false" showErrorMessage="false" showInputMessage="false" sqref="F8:F38" type="list">
      <formula1>Listen!$H$5:$H$12</formula1>
      <formula2>0</formula2>
    </dataValidation>
    <dataValidation allowBlank="true" errorStyle="stop" operator="between" showDropDown="false" showErrorMessage="false" showInputMessage="false" sqref="M8:M38" type="list">
      <formula1>Listen!$F$5:$F$9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525A"/>
    <pageSetUpPr fitToPage="false"/>
  </sheetPr>
  <dimension ref="B1:H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3" min="3" style="0" width="30"/>
    <col collapsed="false" customWidth="true" hidden="false" outlineLevel="0" max="4" min="4" style="0" width="34"/>
    <col collapsed="false" customWidth="true" hidden="false" outlineLevel="0" max="5" min="5" style="0" width="3"/>
    <col collapsed="false" customWidth="true" hidden="false" outlineLevel="0" max="6" min="6" style="0" width="16"/>
    <col collapsed="false" customWidth="true" hidden="false" outlineLevel="0" max="7" min="7" style="0" width="3"/>
    <col collapsed="false" customWidth="true" hidden="false" outlineLevel="0" max="8" min="8" style="0" width="12"/>
  </cols>
  <sheetData>
    <row r="1" customFormat="false" ht="16.15" hidden="false" customHeight="false" outlineLevel="0" collapsed="false">
      <c r="B1" s="44" t="s">
        <v>119</v>
      </c>
    </row>
    <row r="2" customFormat="false" ht="15" hidden="false" customHeight="false" outlineLevel="0" collapsed="false">
      <c r="B2" s="45" t="s">
        <v>120</v>
      </c>
    </row>
    <row r="4" customFormat="false" ht="15" hidden="false" customHeight="false" outlineLevel="0" collapsed="false">
      <c r="B4" s="46" t="s">
        <v>121</v>
      </c>
      <c r="C4" s="46" t="s">
        <v>122</v>
      </c>
      <c r="D4" s="46" t="s">
        <v>123</v>
      </c>
      <c r="F4" s="46" t="s">
        <v>49</v>
      </c>
      <c r="H4" s="46" t="s">
        <v>46</v>
      </c>
    </row>
    <row r="5" customFormat="false" ht="15" hidden="false" customHeight="false" outlineLevel="0" collapsed="false">
      <c r="B5" s="47" t="s">
        <v>124</v>
      </c>
      <c r="C5" s="48" t="s">
        <v>125</v>
      </c>
      <c r="D5" s="48" t="str">
        <f aca="false">B5&amp;" – "&amp;C5</f>
        <v>100 – Grundstück</v>
      </c>
      <c r="F5" s="48" t="s">
        <v>79</v>
      </c>
      <c r="H5" s="48" t="s">
        <v>54</v>
      </c>
    </row>
    <row r="6" customFormat="false" ht="15" hidden="false" customHeight="false" outlineLevel="0" collapsed="false">
      <c r="B6" s="47" t="s">
        <v>126</v>
      </c>
      <c r="C6" s="48" t="s">
        <v>127</v>
      </c>
      <c r="D6" s="48" t="str">
        <f aca="false">B6&amp;" – "&amp;C6</f>
        <v>200 – Vorbereitende Maßnahmen</v>
      </c>
      <c r="F6" s="48" t="s">
        <v>72</v>
      </c>
      <c r="H6" s="48" t="s">
        <v>83</v>
      </c>
    </row>
    <row r="7" customFormat="false" ht="15" hidden="false" customHeight="false" outlineLevel="0" collapsed="false">
      <c r="B7" s="47" t="s">
        <v>128</v>
      </c>
      <c r="C7" s="48" t="s">
        <v>129</v>
      </c>
      <c r="D7" s="48" t="str">
        <f aca="false">B7&amp;" – "&amp;C7</f>
        <v>300 – Bauwerk – Baukonstruktionen</v>
      </c>
      <c r="F7" s="48" t="s">
        <v>65</v>
      </c>
      <c r="H7" s="48" t="s">
        <v>78</v>
      </c>
    </row>
    <row r="8" customFormat="false" ht="15" hidden="false" customHeight="false" outlineLevel="0" collapsed="false">
      <c r="B8" s="47" t="s">
        <v>130</v>
      </c>
      <c r="C8" s="48" t="s">
        <v>131</v>
      </c>
      <c r="D8" s="48" t="str">
        <f aca="false">B8&amp;" – "&amp;C8</f>
        <v>400 – Bauwerk – Technische Anlagen</v>
      </c>
      <c r="F8" s="48" t="s">
        <v>132</v>
      </c>
      <c r="H8" s="48" t="s">
        <v>68</v>
      </c>
    </row>
    <row r="9" customFormat="false" ht="15" hidden="false" customHeight="false" outlineLevel="0" collapsed="false">
      <c r="B9" s="47" t="s">
        <v>133</v>
      </c>
      <c r="C9" s="48" t="s">
        <v>134</v>
      </c>
      <c r="D9" s="48" t="str">
        <f aca="false">B9&amp;" – "&amp;C9</f>
        <v>500 – Außenanlagen und Freiflächen</v>
      </c>
      <c r="F9" s="48" t="s">
        <v>55</v>
      </c>
      <c r="H9" s="48" t="s">
        <v>135</v>
      </c>
    </row>
    <row r="10" customFormat="false" ht="15" hidden="false" customHeight="false" outlineLevel="0" collapsed="false">
      <c r="B10" s="47" t="s">
        <v>136</v>
      </c>
      <c r="C10" s="48" t="s">
        <v>137</v>
      </c>
      <c r="D10" s="48" t="str">
        <f aca="false">B10&amp;" – "&amp;C10</f>
        <v>600 – Ausstattung und Kunstwerke</v>
      </c>
      <c r="H10" s="48" t="s">
        <v>138</v>
      </c>
    </row>
    <row r="11" customFormat="false" ht="15" hidden="false" customHeight="false" outlineLevel="0" collapsed="false">
      <c r="B11" s="47" t="s">
        <v>139</v>
      </c>
      <c r="C11" s="48" t="s">
        <v>140</v>
      </c>
      <c r="D11" s="48" t="str">
        <f aca="false">B11&amp;" – "&amp;C11</f>
        <v>700 – Baunebenkosten</v>
      </c>
      <c r="H11" s="48" t="s">
        <v>141</v>
      </c>
    </row>
    <row r="12" customFormat="false" ht="15" hidden="false" customHeight="false" outlineLevel="0" collapsed="false">
      <c r="H12" s="48" t="s">
        <v>142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2026-08-21T18:26:13Z</dcterms:created>
  <dc:creator>openpyxl</dc:creator>
  <dc:description/>
  <dc:language>en-US</dc:language>
  <cp:lastModifiedBy/>
  <dcterms:modified xsi:type="dcterms:W3CDTF">2026-08-21T18:26:13Z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