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D1B43DBA-B0AD-46CE-A678-177AC7A9A6B7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Projektübersicht" sheetId="1" r:id="rId1"/>
    <sheet name="Bautagebuch" sheetId="2" r:id="rId2"/>
    <sheet name="Einsatzerfassung" sheetId="3" r:id="rId3"/>
    <sheet name="Lieferungen" sheetId="4" r:id="rId4"/>
    <sheet name="Vorkommnisse" sheetId="5" r:id="rId5"/>
    <sheet name="Tagesbericht" sheetId="6" r:id="rId6"/>
    <sheet name="Listen" sheetId="7" r:id="rId7"/>
  </sheets>
  <definedNames>
    <definedName name="_xlnm._FilterDatabase" localSheetId="1" hidden="1">Bautagebuch!$A$6:$AA$106</definedName>
    <definedName name="_xlnm._FilterDatabase" localSheetId="2" hidden="1">Einsatzerfassung!$A$6:$N$206</definedName>
    <definedName name="_xlnm._FilterDatabase" localSheetId="3" hidden="1">Lieferungen!$A$6:$M$156</definedName>
    <definedName name="_xlnm._FilterDatabase" localSheetId="4" hidden="1">Vorkommnisse!$A$6:$O$126</definedName>
    <definedName name="_xlnm.Print_Area" localSheetId="1">Bautagebuch!$A$1:$AA$106</definedName>
    <definedName name="_xlnm.Print_Area" localSheetId="2">Einsatzerfassung!$A$1:$N$206</definedName>
    <definedName name="_xlnm.Print_Area" localSheetId="3">Lieferungen!$A$1:$M$156</definedName>
    <definedName name="_xlnm.Print_Area" localSheetId="6">Listen!$A$1:$Q$20</definedName>
    <definedName name="_xlnm.Print_Area" localSheetId="0">Projektübersicht!$A$1:$J$39</definedName>
    <definedName name="_xlnm.Print_Area" localSheetId="5">Tagesbericht!$B$1:$H$66</definedName>
    <definedName name="_xlnm.Print_Area" localSheetId="4">Vorkommnisse!$A$1:$O$126</definedName>
    <definedName name="_xlnm.Print_Titles" localSheetId="1">Bautagebuch!$5:$6</definedName>
    <definedName name="_xlnm.Print_Titles" localSheetId="2">Einsatzerfassung!$5:$6</definedName>
    <definedName name="_xlnm.Print_Titles" localSheetId="3">Lieferungen!$5:$6</definedName>
    <definedName name="_xlnm.Print_Titles" localSheetId="4">Vorkommnisse!$5:$6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66" i="6" l="1"/>
  <c r="F64" i="6"/>
  <c r="D64" i="6"/>
  <c r="B64" i="6"/>
  <c r="C56" i="6"/>
  <c r="B39" i="6"/>
  <c r="G38" i="6"/>
  <c r="C38" i="6"/>
  <c r="D34" i="6"/>
  <c r="H33" i="6"/>
  <c r="E31" i="6"/>
  <c r="B31" i="6"/>
  <c r="F28" i="6"/>
  <c r="C28" i="6"/>
  <c r="G25" i="6"/>
  <c r="D25" i="6"/>
  <c r="H21" i="6"/>
  <c r="E21" i="6"/>
  <c r="D21" i="6"/>
  <c r="C21" i="6"/>
  <c r="B21" i="6"/>
  <c r="G17" i="6"/>
  <c r="F17" i="6"/>
  <c r="E17" i="6"/>
  <c r="D17" i="6"/>
  <c r="C17" i="6"/>
  <c r="B17" i="6"/>
  <c r="G13" i="6"/>
  <c r="C13" i="6"/>
  <c r="G12" i="6"/>
  <c r="C12" i="6"/>
  <c r="G11" i="6"/>
  <c r="C11" i="6"/>
  <c r="G10" i="6"/>
  <c r="C10" i="6"/>
  <c r="G7" i="6"/>
  <c r="F7" i="6"/>
  <c r="F2" i="6"/>
  <c r="O126" i="5"/>
  <c r="M126" i="5"/>
  <c r="A126" i="5"/>
  <c r="O125" i="5"/>
  <c r="M125" i="5"/>
  <c r="A125" i="5"/>
  <c r="O124" i="5"/>
  <c r="M124" i="5"/>
  <c r="A124" i="5"/>
  <c r="O123" i="5"/>
  <c r="M123" i="5"/>
  <c r="A123" i="5"/>
  <c r="O122" i="5"/>
  <c r="M122" i="5"/>
  <c r="A122" i="5"/>
  <c r="O121" i="5"/>
  <c r="M121" i="5"/>
  <c r="A121" i="5"/>
  <c r="O120" i="5"/>
  <c r="M120" i="5"/>
  <c r="A120" i="5"/>
  <c r="O119" i="5"/>
  <c r="M119" i="5"/>
  <c r="A119" i="5"/>
  <c r="O118" i="5"/>
  <c r="M118" i="5"/>
  <c r="A118" i="5"/>
  <c r="O117" i="5"/>
  <c r="M117" i="5"/>
  <c r="A117" i="5"/>
  <c r="O116" i="5"/>
  <c r="M116" i="5"/>
  <c r="A116" i="5"/>
  <c r="O115" i="5"/>
  <c r="M115" i="5"/>
  <c r="A115" i="5"/>
  <c r="O114" i="5"/>
  <c r="M114" i="5"/>
  <c r="A114" i="5"/>
  <c r="O113" i="5"/>
  <c r="M113" i="5"/>
  <c r="A113" i="5"/>
  <c r="O112" i="5"/>
  <c r="M112" i="5"/>
  <c r="A112" i="5"/>
  <c r="O111" i="5"/>
  <c r="M111" i="5"/>
  <c r="A111" i="5"/>
  <c r="O110" i="5"/>
  <c r="M110" i="5"/>
  <c r="A110" i="5"/>
  <c r="O109" i="5"/>
  <c r="M109" i="5"/>
  <c r="A109" i="5"/>
  <c r="O108" i="5"/>
  <c r="M108" i="5"/>
  <c r="A108" i="5"/>
  <c r="O107" i="5"/>
  <c r="M107" i="5"/>
  <c r="A107" i="5"/>
  <c r="O106" i="5"/>
  <c r="M106" i="5"/>
  <c r="A106" i="5"/>
  <c r="O105" i="5"/>
  <c r="M105" i="5"/>
  <c r="A105" i="5"/>
  <c r="O104" i="5"/>
  <c r="M104" i="5"/>
  <c r="A104" i="5"/>
  <c r="O103" i="5"/>
  <c r="M103" i="5"/>
  <c r="A103" i="5"/>
  <c r="O102" i="5"/>
  <c r="M102" i="5"/>
  <c r="A102" i="5"/>
  <c r="O101" i="5"/>
  <c r="M101" i="5"/>
  <c r="A101" i="5"/>
  <c r="O100" i="5"/>
  <c r="M100" i="5"/>
  <c r="A100" i="5"/>
  <c r="O99" i="5"/>
  <c r="M99" i="5"/>
  <c r="A99" i="5"/>
  <c r="O98" i="5"/>
  <c r="M98" i="5"/>
  <c r="A98" i="5"/>
  <c r="O97" i="5"/>
  <c r="M97" i="5"/>
  <c r="A97" i="5"/>
  <c r="O96" i="5"/>
  <c r="M96" i="5"/>
  <c r="A96" i="5"/>
  <c r="O95" i="5"/>
  <c r="M95" i="5"/>
  <c r="A95" i="5"/>
  <c r="O94" i="5"/>
  <c r="M94" i="5"/>
  <c r="A94" i="5"/>
  <c r="O93" i="5"/>
  <c r="M93" i="5"/>
  <c r="A93" i="5"/>
  <c r="O92" i="5"/>
  <c r="M92" i="5"/>
  <c r="A92" i="5"/>
  <c r="O91" i="5"/>
  <c r="M91" i="5"/>
  <c r="A91" i="5"/>
  <c r="O90" i="5"/>
  <c r="M90" i="5"/>
  <c r="A90" i="5"/>
  <c r="O89" i="5"/>
  <c r="M89" i="5"/>
  <c r="A89" i="5"/>
  <c r="O88" i="5"/>
  <c r="M88" i="5"/>
  <c r="A88" i="5"/>
  <c r="O87" i="5"/>
  <c r="M87" i="5"/>
  <c r="A87" i="5"/>
  <c r="O86" i="5"/>
  <c r="M86" i="5"/>
  <c r="A86" i="5"/>
  <c r="O85" i="5"/>
  <c r="M85" i="5"/>
  <c r="A85" i="5"/>
  <c r="O84" i="5"/>
  <c r="M84" i="5"/>
  <c r="A84" i="5"/>
  <c r="O83" i="5"/>
  <c r="M83" i="5"/>
  <c r="A83" i="5"/>
  <c r="O82" i="5"/>
  <c r="M82" i="5"/>
  <c r="A82" i="5"/>
  <c r="O81" i="5"/>
  <c r="M81" i="5"/>
  <c r="A81" i="5"/>
  <c r="O80" i="5"/>
  <c r="M80" i="5"/>
  <c r="A80" i="5"/>
  <c r="O79" i="5"/>
  <c r="M79" i="5"/>
  <c r="A79" i="5"/>
  <c r="O78" i="5"/>
  <c r="M78" i="5"/>
  <c r="A78" i="5"/>
  <c r="O77" i="5"/>
  <c r="M77" i="5"/>
  <c r="A77" i="5"/>
  <c r="O76" i="5"/>
  <c r="M76" i="5"/>
  <c r="A76" i="5"/>
  <c r="O75" i="5"/>
  <c r="M75" i="5"/>
  <c r="A75" i="5"/>
  <c r="O74" i="5"/>
  <c r="M74" i="5"/>
  <c r="A74" i="5"/>
  <c r="O73" i="5"/>
  <c r="M73" i="5"/>
  <c r="A73" i="5"/>
  <c r="O72" i="5"/>
  <c r="M72" i="5"/>
  <c r="A72" i="5"/>
  <c r="O71" i="5"/>
  <c r="M71" i="5"/>
  <c r="A71" i="5"/>
  <c r="O70" i="5"/>
  <c r="M70" i="5"/>
  <c r="A70" i="5"/>
  <c r="O69" i="5"/>
  <c r="M69" i="5"/>
  <c r="A69" i="5"/>
  <c r="O68" i="5"/>
  <c r="M68" i="5"/>
  <c r="A68" i="5"/>
  <c r="O67" i="5"/>
  <c r="M67" i="5"/>
  <c r="A67" i="5"/>
  <c r="O66" i="5"/>
  <c r="M66" i="5"/>
  <c r="A66" i="5"/>
  <c r="O65" i="5"/>
  <c r="M65" i="5"/>
  <c r="A65" i="5"/>
  <c r="O64" i="5"/>
  <c r="M64" i="5"/>
  <c r="A64" i="5"/>
  <c r="O63" i="5"/>
  <c r="M63" i="5"/>
  <c r="A63" i="5"/>
  <c r="O62" i="5"/>
  <c r="M62" i="5"/>
  <c r="A62" i="5"/>
  <c r="O61" i="5"/>
  <c r="M61" i="5"/>
  <c r="A61" i="5"/>
  <c r="O60" i="5"/>
  <c r="M60" i="5"/>
  <c r="A60" i="5"/>
  <c r="O59" i="5"/>
  <c r="M59" i="5"/>
  <c r="A59" i="5"/>
  <c r="O58" i="5"/>
  <c r="M58" i="5"/>
  <c r="A58" i="5"/>
  <c r="O57" i="5"/>
  <c r="M57" i="5"/>
  <c r="A57" i="5"/>
  <c r="O56" i="5"/>
  <c r="M56" i="5"/>
  <c r="A56" i="5"/>
  <c r="O55" i="5"/>
  <c r="M55" i="5"/>
  <c r="A55" i="5"/>
  <c r="O54" i="5"/>
  <c r="M54" i="5"/>
  <c r="A54" i="5"/>
  <c r="O53" i="5"/>
  <c r="M53" i="5"/>
  <c r="A53" i="5"/>
  <c r="O52" i="5"/>
  <c r="M52" i="5"/>
  <c r="A52" i="5"/>
  <c r="O51" i="5"/>
  <c r="M51" i="5"/>
  <c r="A51" i="5"/>
  <c r="O50" i="5"/>
  <c r="M50" i="5"/>
  <c r="A50" i="5"/>
  <c r="O49" i="5"/>
  <c r="M49" i="5"/>
  <c r="A49" i="5"/>
  <c r="O48" i="5"/>
  <c r="M48" i="5"/>
  <c r="A48" i="5"/>
  <c r="O47" i="5"/>
  <c r="M47" i="5"/>
  <c r="A47" i="5"/>
  <c r="O46" i="5"/>
  <c r="M46" i="5"/>
  <c r="A46" i="5"/>
  <c r="O45" i="5"/>
  <c r="M45" i="5"/>
  <c r="A45" i="5"/>
  <c r="O44" i="5"/>
  <c r="M44" i="5"/>
  <c r="A44" i="5"/>
  <c r="O43" i="5"/>
  <c r="M43" i="5"/>
  <c r="A43" i="5"/>
  <c r="O42" i="5"/>
  <c r="M42" i="5"/>
  <c r="A42" i="5"/>
  <c r="O41" i="5"/>
  <c r="M41" i="5"/>
  <c r="A41" i="5"/>
  <c r="O40" i="5"/>
  <c r="M40" i="5"/>
  <c r="A40" i="5"/>
  <c r="O39" i="5"/>
  <c r="M39" i="5"/>
  <c r="A39" i="5"/>
  <c r="O38" i="5"/>
  <c r="M38" i="5"/>
  <c r="A38" i="5"/>
  <c r="O37" i="5"/>
  <c r="M37" i="5"/>
  <c r="A37" i="5"/>
  <c r="O36" i="5"/>
  <c r="M36" i="5"/>
  <c r="A36" i="5"/>
  <c r="O35" i="5"/>
  <c r="M35" i="5"/>
  <c r="A35" i="5"/>
  <c r="O34" i="5"/>
  <c r="M34" i="5"/>
  <c r="A34" i="5"/>
  <c r="O33" i="5"/>
  <c r="M33" i="5"/>
  <c r="A33" i="5"/>
  <c r="O32" i="5"/>
  <c r="M32" i="5"/>
  <c r="A32" i="5"/>
  <c r="O31" i="5"/>
  <c r="M31" i="5"/>
  <c r="A31" i="5"/>
  <c r="O30" i="5"/>
  <c r="M30" i="5"/>
  <c r="A30" i="5"/>
  <c r="O29" i="5"/>
  <c r="M29" i="5"/>
  <c r="A29" i="5"/>
  <c r="O28" i="5"/>
  <c r="M28" i="5"/>
  <c r="A28" i="5"/>
  <c r="O27" i="5"/>
  <c r="M27" i="5"/>
  <c r="A27" i="5"/>
  <c r="O26" i="5"/>
  <c r="M26" i="5"/>
  <c r="A26" i="5"/>
  <c r="O25" i="5"/>
  <c r="M25" i="5"/>
  <c r="A25" i="5"/>
  <c r="O24" i="5"/>
  <c r="M24" i="5"/>
  <c r="A24" i="5"/>
  <c r="O23" i="5"/>
  <c r="M23" i="5"/>
  <c r="A23" i="5"/>
  <c r="O22" i="5"/>
  <c r="M22" i="5"/>
  <c r="A22" i="5"/>
  <c r="O21" i="5"/>
  <c r="M21" i="5"/>
  <c r="A21" i="5"/>
  <c r="O20" i="5"/>
  <c r="M20" i="5"/>
  <c r="A20" i="5"/>
  <c r="O19" i="5"/>
  <c r="M19" i="5"/>
  <c r="A19" i="5"/>
  <c r="O18" i="5"/>
  <c r="M18" i="5"/>
  <c r="A18" i="5"/>
  <c r="O17" i="5"/>
  <c r="M17" i="5"/>
  <c r="A17" i="5"/>
  <c r="O16" i="5"/>
  <c r="M16" i="5"/>
  <c r="A16" i="5"/>
  <c r="O15" i="5"/>
  <c r="M15" i="5"/>
  <c r="A15" i="5"/>
  <c r="O14" i="5"/>
  <c r="G56" i="6" s="1"/>
  <c r="M14" i="5"/>
  <c r="A14" i="5"/>
  <c r="O13" i="5"/>
  <c r="M13" i="5"/>
  <c r="A13" i="5"/>
  <c r="O12" i="5"/>
  <c r="M12" i="5"/>
  <c r="A12" i="5"/>
  <c r="O11" i="5"/>
  <c r="M11" i="5"/>
  <c r="A11" i="5"/>
  <c r="O10" i="5"/>
  <c r="H55" i="6" s="1"/>
  <c r="M10" i="5"/>
  <c r="A10" i="5"/>
  <c r="O9" i="5"/>
  <c r="M9" i="5"/>
  <c r="A9" i="5"/>
  <c r="O8" i="5"/>
  <c r="C59" i="6" s="1"/>
  <c r="M8" i="5"/>
  <c r="A8" i="5"/>
  <c r="O7" i="5"/>
  <c r="D56" i="6" s="1"/>
  <c r="M7" i="5"/>
  <c r="A7" i="5"/>
  <c r="M156" i="4"/>
  <c r="H156" i="4"/>
  <c r="M155" i="4"/>
  <c r="H155" i="4"/>
  <c r="M154" i="4"/>
  <c r="H154" i="4"/>
  <c r="M153" i="4"/>
  <c r="H153" i="4"/>
  <c r="M152" i="4"/>
  <c r="H152" i="4"/>
  <c r="M151" i="4"/>
  <c r="H151" i="4"/>
  <c r="M150" i="4"/>
  <c r="H150" i="4"/>
  <c r="M149" i="4"/>
  <c r="H149" i="4"/>
  <c r="M148" i="4"/>
  <c r="H148" i="4"/>
  <c r="M147" i="4"/>
  <c r="H147" i="4"/>
  <c r="M146" i="4"/>
  <c r="H146" i="4"/>
  <c r="M145" i="4"/>
  <c r="H145" i="4"/>
  <c r="M144" i="4"/>
  <c r="H144" i="4"/>
  <c r="M143" i="4"/>
  <c r="H143" i="4"/>
  <c r="M142" i="4"/>
  <c r="H142" i="4"/>
  <c r="M141" i="4"/>
  <c r="H141" i="4"/>
  <c r="M140" i="4"/>
  <c r="H140" i="4"/>
  <c r="M139" i="4"/>
  <c r="H139" i="4"/>
  <c r="M138" i="4"/>
  <c r="H138" i="4"/>
  <c r="M137" i="4"/>
  <c r="H137" i="4"/>
  <c r="M136" i="4"/>
  <c r="H136" i="4"/>
  <c r="M135" i="4"/>
  <c r="H135" i="4"/>
  <c r="M134" i="4"/>
  <c r="H134" i="4"/>
  <c r="M133" i="4"/>
  <c r="H133" i="4"/>
  <c r="M132" i="4"/>
  <c r="H132" i="4"/>
  <c r="M131" i="4"/>
  <c r="H131" i="4"/>
  <c r="M130" i="4"/>
  <c r="H130" i="4"/>
  <c r="M129" i="4"/>
  <c r="H129" i="4"/>
  <c r="M128" i="4"/>
  <c r="H128" i="4"/>
  <c r="M127" i="4"/>
  <c r="H127" i="4"/>
  <c r="M126" i="4"/>
  <c r="H126" i="4"/>
  <c r="M125" i="4"/>
  <c r="H125" i="4"/>
  <c r="M124" i="4"/>
  <c r="H124" i="4"/>
  <c r="M123" i="4"/>
  <c r="H123" i="4"/>
  <c r="M122" i="4"/>
  <c r="H122" i="4"/>
  <c r="M121" i="4"/>
  <c r="H121" i="4"/>
  <c r="M120" i="4"/>
  <c r="H120" i="4"/>
  <c r="M119" i="4"/>
  <c r="H119" i="4"/>
  <c r="M118" i="4"/>
  <c r="H118" i="4"/>
  <c r="M117" i="4"/>
  <c r="H117" i="4"/>
  <c r="M116" i="4"/>
  <c r="H116" i="4"/>
  <c r="M115" i="4"/>
  <c r="H115" i="4"/>
  <c r="M114" i="4"/>
  <c r="H114" i="4"/>
  <c r="M113" i="4"/>
  <c r="H113" i="4"/>
  <c r="M112" i="4"/>
  <c r="H112" i="4"/>
  <c r="M111" i="4"/>
  <c r="H111" i="4"/>
  <c r="M110" i="4"/>
  <c r="H110" i="4"/>
  <c r="M109" i="4"/>
  <c r="H109" i="4"/>
  <c r="M108" i="4"/>
  <c r="H108" i="4"/>
  <c r="M107" i="4"/>
  <c r="H107" i="4"/>
  <c r="M106" i="4"/>
  <c r="H106" i="4"/>
  <c r="M105" i="4"/>
  <c r="H105" i="4"/>
  <c r="M104" i="4"/>
  <c r="H104" i="4"/>
  <c r="M103" i="4"/>
  <c r="H103" i="4"/>
  <c r="M102" i="4"/>
  <c r="H102" i="4"/>
  <c r="M101" i="4"/>
  <c r="H101" i="4"/>
  <c r="M100" i="4"/>
  <c r="H100" i="4"/>
  <c r="M99" i="4"/>
  <c r="H99" i="4"/>
  <c r="M98" i="4"/>
  <c r="H98" i="4"/>
  <c r="M97" i="4"/>
  <c r="H97" i="4"/>
  <c r="M96" i="4"/>
  <c r="H96" i="4"/>
  <c r="M95" i="4"/>
  <c r="H95" i="4"/>
  <c r="M94" i="4"/>
  <c r="H94" i="4"/>
  <c r="M93" i="4"/>
  <c r="H93" i="4"/>
  <c r="M92" i="4"/>
  <c r="H92" i="4"/>
  <c r="M91" i="4"/>
  <c r="H91" i="4"/>
  <c r="M90" i="4"/>
  <c r="H90" i="4"/>
  <c r="M89" i="4"/>
  <c r="H89" i="4"/>
  <c r="M88" i="4"/>
  <c r="H88" i="4"/>
  <c r="M87" i="4"/>
  <c r="H87" i="4"/>
  <c r="M86" i="4"/>
  <c r="H86" i="4"/>
  <c r="M85" i="4"/>
  <c r="H85" i="4"/>
  <c r="M84" i="4"/>
  <c r="H84" i="4"/>
  <c r="M83" i="4"/>
  <c r="H83" i="4"/>
  <c r="M82" i="4"/>
  <c r="H82" i="4"/>
  <c r="M81" i="4"/>
  <c r="H81" i="4"/>
  <c r="M80" i="4"/>
  <c r="H80" i="4"/>
  <c r="M79" i="4"/>
  <c r="H79" i="4"/>
  <c r="M78" i="4"/>
  <c r="H78" i="4"/>
  <c r="M77" i="4"/>
  <c r="H77" i="4"/>
  <c r="M76" i="4"/>
  <c r="H76" i="4"/>
  <c r="M75" i="4"/>
  <c r="H75" i="4"/>
  <c r="M74" i="4"/>
  <c r="H74" i="4"/>
  <c r="M73" i="4"/>
  <c r="H73" i="4"/>
  <c r="M72" i="4"/>
  <c r="H72" i="4"/>
  <c r="M71" i="4"/>
  <c r="H71" i="4"/>
  <c r="M70" i="4"/>
  <c r="H70" i="4"/>
  <c r="M69" i="4"/>
  <c r="H69" i="4"/>
  <c r="M68" i="4"/>
  <c r="H68" i="4"/>
  <c r="M67" i="4"/>
  <c r="H67" i="4"/>
  <c r="M66" i="4"/>
  <c r="H66" i="4"/>
  <c r="M65" i="4"/>
  <c r="H65" i="4"/>
  <c r="M64" i="4"/>
  <c r="H64" i="4"/>
  <c r="M63" i="4"/>
  <c r="H63" i="4"/>
  <c r="M62" i="4"/>
  <c r="H62" i="4"/>
  <c r="M61" i="4"/>
  <c r="H61" i="4"/>
  <c r="M60" i="4"/>
  <c r="H60" i="4"/>
  <c r="M59" i="4"/>
  <c r="H59" i="4"/>
  <c r="M58" i="4"/>
  <c r="H58" i="4"/>
  <c r="M57" i="4"/>
  <c r="H57" i="4"/>
  <c r="M56" i="4"/>
  <c r="H56" i="4"/>
  <c r="M55" i="4"/>
  <c r="H55" i="4"/>
  <c r="M54" i="4"/>
  <c r="H54" i="4"/>
  <c r="M53" i="4"/>
  <c r="H53" i="4"/>
  <c r="M52" i="4"/>
  <c r="H52" i="4"/>
  <c r="M51" i="4"/>
  <c r="H51" i="4"/>
  <c r="M50" i="4"/>
  <c r="H50" i="4"/>
  <c r="M49" i="4"/>
  <c r="H49" i="4"/>
  <c r="M48" i="4"/>
  <c r="H48" i="4"/>
  <c r="M47" i="4"/>
  <c r="H47" i="4"/>
  <c r="M46" i="4"/>
  <c r="H46" i="4"/>
  <c r="M45" i="4"/>
  <c r="H45" i="4"/>
  <c r="M44" i="4"/>
  <c r="H44" i="4"/>
  <c r="M43" i="4"/>
  <c r="H43" i="4"/>
  <c r="M42" i="4"/>
  <c r="H42" i="4"/>
  <c r="M41" i="4"/>
  <c r="H41" i="4"/>
  <c r="M40" i="4"/>
  <c r="H40" i="4"/>
  <c r="M39" i="4"/>
  <c r="H39" i="4"/>
  <c r="M38" i="4"/>
  <c r="H38" i="4"/>
  <c r="M37" i="4"/>
  <c r="H37" i="4"/>
  <c r="M36" i="4"/>
  <c r="H36" i="4"/>
  <c r="M35" i="4"/>
  <c r="H35" i="4"/>
  <c r="M34" i="4"/>
  <c r="H34" i="4"/>
  <c r="M33" i="4"/>
  <c r="H33" i="4"/>
  <c r="M32" i="4"/>
  <c r="H32" i="4"/>
  <c r="M31" i="4"/>
  <c r="H31" i="4"/>
  <c r="M30" i="4"/>
  <c r="H30" i="4"/>
  <c r="M29" i="4"/>
  <c r="H29" i="4"/>
  <c r="M28" i="4"/>
  <c r="H28" i="4"/>
  <c r="M27" i="4"/>
  <c r="H27" i="4"/>
  <c r="M26" i="4"/>
  <c r="H26" i="4"/>
  <c r="M25" i="4"/>
  <c r="H25" i="4"/>
  <c r="M24" i="4"/>
  <c r="H24" i="4"/>
  <c r="M23" i="4"/>
  <c r="H23" i="4"/>
  <c r="M22" i="4"/>
  <c r="H22" i="4"/>
  <c r="M21" i="4"/>
  <c r="H21" i="4"/>
  <c r="M20" i="4"/>
  <c r="H20" i="4"/>
  <c r="M19" i="4"/>
  <c r="H19" i="4"/>
  <c r="M18" i="4"/>
  <c r="H18" i="4"/>
  <c r="M17" i="4"/>
  <c r="H17" i="4"/>
  <c r="M16" i="4"/>
  <c r="H16" i="4"/>
  <c r="M15" i="4"/>
  <c r="H15" i="4"/>
  <c r="M14" i="4"/>
  <c r="H14" i="4"/>
  <c r="M13" i="4"/>
  <c r="G48" i="6" s="1"/>
  <c r="H13" i="4"/>
  <c r="M12" i="4"/>
  <c r="H12" i="4"/>
  <c r="M11" i="4"/>
  <c r="H11" i="4"/>
  <c r="M10" i="4"/>
  <c r="H10" i="4"/>
  <c r="M9" i="4"/>
  <c r="H9" i="4"/>
  <c r="M8" i="4"/>
  <c r="H48" i="6" s="1"/>
  <c r="H8" i="4"/>
  <c r="M7" i="4"/>
  <c r="E49" i="6" s="1"/>
  <c r="H7" i="4"/>
  <c r="N206" i="3"/>
  <c r="L206" i="3"/>
  <c r="J206" i="3"/>
  <c r="B206" i="3"/>
  <c r="N205" i="3"/>
  <c r="J205" i="3"/>
  <c r="L205" i="3" s="1"/>
  <c r="B205" i="3"/>
  <c r="N204" i="3"/>
  <c r="L204" i="3"/>
  <c r="J204" i="3"/>
  <c r="B204" i="3"/>
  <c r="N203" i="3"/>
  <c r="J203" i="3"/>
  <c r="L203" i="3" s="1"/>
  <c r="B203" i="3"/>
  <c r="N202" i="3"/>
  <c r="J202" i="3"/>
  <c r="L202" i="3" s="1"/>
  <c r="B202" i="3"/>
  <c r="N201" i="3"/>
  <c r="L201" i="3"/>
  <c r="J201" i="3"/>
  <c r="B201" i="3"/>
  <c r="N200" i="3"/>
  <c r="J200" i="3"/>
  <c r="L200" i="3" s="1"/>
  <c r="B200" i="3"/>
  <c r="N199" i="3"/>
  <c r="L199" i="3"/>
  <c r="J199" i="3"/>
  <c r="B199" i="3"/>
  <c r="N198" i="3"/>
  <c r="J198" i="3"/>
  <c r="L198" i="3" s="1"/>
  <c r="B198" i="3"/>
  <c r="N197" i="3"/>
  <c r="J197" i="3"/>
  <c r="L197" i="3" s="1"/>
  <c r="B197" i="3"/>
  <c r="N196" i="3"/>
  <c r="L196" i="3"/>
  <c r="J196" i="3"/>
  <c r="B196" i="3"/>
  <c r="N195" i="3"/>
  <c r="J195" i="3"/>
  <c r="L195" i="3" s="1"/>
  <c r="B195" i="3"/>
  <c r="N194" i="3"/>
  <c r="L194" i="3"/>
  <c r="J194" i="3"/>
  <c r="B194" i="3"/>
  <c r="N193" i="3"/>
  <c r="J193" i="3"/>
  <c r="L193" i="3" s="1"/>
  <c r="B193" i="3"/>
  <c r="N192" i="3"/>
  <c r="J192" i="3"/>
  <c r="L192" i="3" s="1"/>
  <c r="B192" i="3"/>
  <c r="N191" i="3"/>
  <c r="L191" i="3"/>
  <c r="J191" i="3"/>
  <c r="B191" i="3"/>
  <c r="N190" i="3"/>
  <c r="J190" i="3"/>
  <c r="L190" i="3" s="1"/>
  <c r="B190" i="3"/>
  <c r="N189" i="3"/>
  <c r="L189" i="3"/>
  <c r="J189" i="3"/>
  <c r="B189" i="3"/>
  <c r="N188" i="3"/>
  <c r="J188" i="3"/>
  <c r="L188" i="3" s="1"/>
  <c r="B188" i="3"/>
  <c r="N187" i="3"/>
  <c r="J187" i="3"/>
  <c r="L187" i="3" s="1"/>
  <c r="B187" i="3"/>
  <c r="N186" i="3"/>
  <c r="L186" i="3"/>
  <c r="J186" i="3"/>
  <c r="B186" i="3"/>
  <c r="N185" i="3"/>
  <c r="J185" i="3"/>
  <c r="L185" i="3" s="1"/>
  <c r="B185" i="3"/>
  <c r="N184" i="3"/>
  <c r="L184" i="3"/>
  <c r="J184" i="3"/>
  <c r="B184" i="3"/>
  <c r="N183" i="3"/>
  <c r="J183" i="3"/>
  <c r="L183" i="3" s="1"/>
  <c r="B183" i="3"/>
  <c r="N182" i="3"/>
  <c r="J182" i="3"/>
  <c r="L182" i="3" s="1"/>
  <c r="B182" i="3"/>
  <c r="N181" i="3"/>
  <c r="L181" i="3"/>
  <c r="J181" i="3"/>
  <c r="B181" i="3"/>
  <c r="N180" i="3"/>
  <c r="J180" i="3"/>
  <c r="L180" i="3" s="1"/>
  <c r="B180" i="3"/>
  <c r="N179" i="3"/>
  <c r="L179" i="3"/>
  <c r="J179" i="3"/>
  <c r="B179" i="3"/>
  <c r="N178" i="3"/>
  <c r="J178" i="3"/>
  <c r="L178" i="3" s="1"/>
  <c r="B178" i="3"/>
  <c r="N177" i="3"/>
  <c r="J177" i="3"/>
  <c r="L177" i="3" s="1"/>
  <c r="B177" i="3"/>
  <c r="N176" i="3"/>
  <c r="L176" i="3"/>
  <c r="J176" i="3"/>
  <c r="B176" i="3"/>
  <c r="N175" i="3"/>
  <c r="J175" i="3"/>
  <c r="L175" i="3" s="1"/>
  <c r="B175" i="3"/>
  <c r="N174" i="3"/>
  <c r="L174" i="3"/>
  <c r="J174" i="3"/>
  <c r="B174" i="3"/>
  <c r="N173" i="3"/>
  <c r="J173" i="3"/>
  <c r="L173" i="3" s="1"/>
  <c r="B173" i="3"/>
  <c r="N172" i="3"/>
  <c r="J172" i="3"/>
  <c r="L172" i="3" s="1"/>
  <c r="B172" i="3"/>
  <c r="N171" i="3"/>
  <c r="L171" i="3"/>
  <c r="J171" i="3"/>
  <c r="B171" i="3"/>
  <c r="N170" i="3"/>
  <c r="J170" i="3"/>
  <c r="L170" i="3" s="1"/>
  <c r="B170" i="3"/>
  <c r="N169" i="3"/>
  <c r="L169" i="3"/>
  <c r="J169" i="3"/>
  <c r="B169" i="3"/>
  <c r="N168" i="3"/>
  <c r="J168" i="3"/>
  <c r="L168" i="3" s="1"/>
  <c r="B168" i="3"/>
  <c r="N167" i="3"/>
  <c r="J167" i="3"/>
  <c r="L167" i="3" s="1"/>
  <c r="B167" i="3"/>
  <c r="N166" i="3"/>
  <c r="L166" i="3"/>
  <c r="J166" i="3"/>
  <c r="B166" i="3"/>
  <c r="N165" i="3"/>
  <c r="J165" i="3"/>
  <c r="L165" i="3" s="1"/>
  <c r="B165" i="3"/>
  <c r="N164" i="3"/>
  <c r="L164" i="3"/>
  <c r="J164" i="3"/>
  <c r="B164" i="3"/>
  <c r="N163" i="3"/>
  <c r="J163" i="3"/>
  <c r="L163" i="3" s="1"/>
  <c r="B163" i="3"/>
  <c r="N162" i="3"/>
  <c r="J162" i="3"/>
  <c r="L162" i="3" s="1"/>
  <c r="B162" i="3"/>
  <c r="N161" i="3"/>
  <c r="L161" i="3"/>
  <c r="J161" i="3"/>
  <c r="B161" i="3"/>
  <c r="N160" i="3"/>
  <c r="J160" i="3"/>
  <c r="L160" i="3" s="1"/>
  <c r="B160" i="3"/>
  <c r="N159" i="3"/>
  <c r="L159" i="3"/>
  <c r="J159" i="3"/>
  <c r="B159" i="3"/>
  <c r="N158" i="3"/>
  <c r="J158" i="3"/>
  <c r="L158" i="3" s="1"/>
  <c r="B158" i="3"/>
  <c r="N157" i="3"/>
  <c r="J157" i="3"/>
  <c r="L157" i="3" s="1"/>
  <c r="B157" i="3"/>
  <c r="N156" i="3"/>
  <c r="L156" i="3"/>
  <c r="J156" i="3"/>
  <c r="B156" i="3"/>
  <c r="N155" i="3"/>
  <c r="J155" i="3"/>
  <c r="L155" i="3" s="1"/>
  <c r="B155" i="3"/>
  <c r="N154" i="3"/>
  <c r="L154" i="3"/>
  <c r="J154" i="3"/>
  <c r="B154" i="3"/>
  <c r="N153" i="3"/>
  <c r="J153" i="3"/>
  <c r="L153" i="3" s="1"/>
  <c r="B153" i="3"/>
  <c r="N152" i="3"/>
  <c r="J152" i="3"/>
  <c r="L152" i="3" s="1"/>
  <c r="B152" i="3"/>
  <c r="N151" i="3"/>
  <c r="L151" i="3"/>
  <c r="J151" i="3"/>
  <c r="B151" i="3"/>
  <c r="N150" i="3"/>
  <c r="J150" i="3"/>
  <c r="L150" i="3" s="1"/>
  <c r="B150" i="3"/>
  <c r="N149" i="3"/>
  <c r="L149" i="3"/>
  <c r="J149" i="3"/>
  <c r="B149" i="3"/>
  <c r="N148" i="3"/>
  <c r="J148" i="3"/>
  <c r="L148" i="3" s="1"/>
  <c r="B148" i="3"/>
  <c r="N147" i="3"/>
  <c r="J147" i="3"/>
  <c r="L147" i="3" s="1"/>
  <c r="B147" i="3"/>
  <c r="N146" i="3"/>
  <c r="L146" i="3"/>
  <c r="J146" i="3"/>
  <c r="B146" i="3"/>
  <c r="N145" i="3"/>
  <c r="J145" i="3"/>
  <c r="L145" i="3" s="1"/>
  <c r="B145" i="3"/>
  <c r="N144" i="3"/>
  <c r="L144" i="3"/>
  <c r="J144" i="3"/>
  <c r="B144" i="3"/>
  <c r="N143" i="3"/>
  <c r="J143" i="3"/>
  <c r="L143" i="3" s="1"/>
  <c r="B143" i="3"/>
  <c r="N142" i="3"/>
  <c r="J142" i="3"/>
  <c r="L142" i="3" s="1"/>
  <c r="B142" i="3"/>
  <c r="N141" i="3"/>
  <c r="L141" i="3"/>
  <c r="J141" i="3"/>
  <c r="B141" i="3"/>
  <c r="N140" i="3"/>
  <c r="J140" i="3"/>
  <c r="L140" i="3" s="1"/>
  <c r="B140" i="3"/>
  <c r="N139" i="3"/>
  <c r="L139" i="3"/>
  <c r="J139" i="3"/>
  <c r="B139" i="3"/>
  <c r="N138" i="3"/>
  <c r="J138" i="3"/>
  <c r="L138" i="3" s="1"/>
  <c r="B138" i="3"/>
  <c r="N137" i="3"/>
  <c r="J137" i="3"/>
  <c r="L137" i="3" s="1"/>
  <c r="B137" i="3"/>
  <c r="N136" i="3"/>
  <c r="L136" i="3"/>
  <c r="J136" i="3"/>
  <c r="B136" i="3"/>
  <c r="N135" i="3"/>
  <c r="J135" i="3"/>
  <c r="L135" i="3" s="1"/>
  <c r="B135" i="3"/>
  <c r="N134" i="3"/>
  <c r="L134" i="3"/>
  <c r="J134" i="3"/>
  <c r="B134" i="3"/>
  <c r="N133" i="3"/>
  <c r="J133" i="3"/>
  <c r="L133" i="3" s="1"/>
  <c r="B133" i="3"/>
  <c r="N132" i="3"/>
  <c r="J132" i="3"/>
  <c r="L132" i="3" s="1"/>
  <c r="B132" i="3"/>
  <c r="N131" i="3"/>
  <c r="L131" i="3"/>
  <c r="J131" i="3"/>
  <c r="B131" i="3"/>
  <c r="N130" i="3"/>
  <c r="J130" i="3"/>
  <c r="L130" i="3" s="1"/>
  <c r="B130" i="3"/>
  <c r="N129" i="3"/>
  <c r="L129" i="3"/>
  <c r="J129" i="3"/>
  <c r="B129" i="3"/>
  <c r="N128" i="3"/>
  <c r="J128" i="3"/>
  <c r="L128" i="3" s="1"/>
  <c r="B128" i="3"/>
  <c r="N127" i="3"/>
  <c r="J127" i="3"/>
  <c r="L127" i="3" s="1"/>
  <c r="B127" i="3"/>
  <c r="N126" i="3"/>
  <c r="L126" i="3"/>
  <c r="J126" i="3"/>
  <c r="B126" i="3"/>
  <c r="N125" i="3"/>
  <c r="J125" i="3"/>
  <c r="L125" i="3" s="1"/>
  <c r="B125" i="3"/>
  <c r="N124" i="3"/>
  <c r="L124" i="3"/>
  <c r="J124" i="3"/>
  <c r="B124" i="3"/>
  <c r="N123" i="3"/>
  <c r="J123" i="3"/>
  <c r="L123" i="3" s="1"/>
  <c r="B123" i="3"/>
  <c r="N122" i="3"/>
  <c r="J122" i="3"/>
  <c r="L122" i="3" s="1"/>
  <c r="B122" i="3"/>
  <c r="N121" i="3"/>
  <c r="L121" i="3"/>
  <c r="J121" i="3"/>
  <c r="B121" i="3"/>
  <c r="N120" i="3"/>
  <c r="J120" i="3"/>
  <c r="L120" i="3" s="1"/>
  <c r="B120" i="3"/>
  <c r="N119" i="3"/>
  <c r="L119" i="3"/>
  <c r="J119" i="3"/>
  <c r="B119" i="3"/>
  <c r="N118" i="3"/>
  <c r="J118" i="3"/>
  <c r="L118" i="3" s="1"/>
  <c r="B118" i="3"/>
  <c r="N117" i="3"/>
  <c r="J117" i="3"/>
  <c r="L117" i="3" s="1"/>
  <c r="B117" i="3"/>
  <c r="N116" i="3"/>
  <c r="L116" i="3"/>
  <c r="J116" i="3"/>
  <c r="B116" i="3"/>
  <c r="N115" i="3"/>
  <c r="J115" i="3"/>
  <c r="L115" i="3" s="1"/>
  <c r="B115" i="3"/>
  <c r="N114" i="3"/>
  <c r="L114" i="3"/>
  <c r="J114" i="3"/>
  <c r="B114" i="3"/>
  <c r="N113" i="3"/>
  <c r="J113" i="3"/>
  <c r="L113" i="3" s="1"/>
  <c r="B113" i="3"/>
  <c r="N112" i="3"/>
  <c r="J112" i="3"/>
  <c r="L112" i="3" s="1"/>
  <c r="B112" i="3"/>
  <c r="N111" i="3"/>
  <c r="L111" i="3"/>
  <c r="J111" i="3"/>
  <c r="B111" i="3"/>
  <c r="N110" i="3"/>
  <c r="J110" i="3"/>
  <c r="L110" i="3" s="1"/>
  <c r="B110" i="3"/>
  <c r="N109" i="3"/>
  <c r="L109" i="3"/>
  <c r="J109" i="3"/>
  <c r="B109" i="3"/>
  <c r="N108" i="3"/>
  <c r="J108" i="3"/>
  <c r="L108" i="3" s="1"/>
  <c r="B108" i="3"/>
  <c r="N107" i="3"/>
  <c r="J107" i="3"/>
  <c r="L107" i="3" s="1"/>
  <c r="B107" i="3"/>
  <c r="N106" i="3"/>
  <c r="L106" i="3"/>
  <c r="J106" i="3"/>
  <c r="B106" i="3"/>
  <c r="N105" i="3"/>
  <c r="J105" i="3"/>
  <c r="L105" i="3" s="1"/>
  <c r="B105" i="3"/>
  <c r="N104" i="3"/>
  <c r="L104" i="3"/>
  <c r="J104" i="3"/>
  <c r="B104" i="3"/>
  <c r="N103" i="3"/>
  <c r="J103" i="3"/>
  <c r="L103" i="3" s="1"/>
  <c r="B103" i="3"/>
  <c r="N102" i="3"/>
  <c r="J102" i="3"/>
  <c r="L102" i="3" s="1"/>
  <c r="B102" i="3"/>
  <c r="N101" i="3"/>
  <c r="L101" i="3"/>
  <c r="J101" i="3"/>
  <c r="B101" i="3"/>
  <c r="N100" i="3"/>
  <c r="J100" i="3"/>
  <c r="L100" i="3" s="1"/>
  <c r="B100" i="3"/>
  <c r="N99" i="3"/>
  <c r="L99" i="3"/>
  <c r="J99" i="3"/>
  <c r="B99" i="3"/>
  <c r="N98" i="3"/>
  <c r="J98" i="3"/>
  <c r="L98" i="3" s="1"/>
  <c r="B98" i="3"/>
  <c r="N97" i="3"/>
  <c r="J97" i="3"/>
  <c r="L97" i="3" s="1"/>
  <c r="B97" i="3"/>
  <c r="N96" i="3"/>
  <c r="L96" i="3"/>
  <c r="J96" i="3"/>
  <c r="B96" i="3"/>
  <c r="N95" i="3"/>
  <c r="J95" i="3"/>
  <c r="L95" i="3" s="1"/>
  <c r="B95" i="3"/>
  <c r="N94" i="3"/>
  <c r="L94" i="3"/>
  <c r="J94" i="3"/>
  <c r="B94" i="3"/>
  <c r="N93" i="3"/>
  <c r="J93" i="3"/>
  <c r="L93" i="3" s="1"/>
  <c r="B93" i="3"/>
  <c r="N92" i="3"/>
  <c r="J92" i="3"/>
  <c r="L92" i="3" s="1"/>
  <c r="B92" i="3"/>
  <c r="N91" i="3"/>
  <c r="L91" i="3"/>
  <c r="J91" i="3"/>
  <c r="B91" i="3"/>
  <c r="N90" i="3"/>
  <c r="J90" i="3"/>
  <c r="L90" i="3" s="1"/>
  <c r="B90" i="3"/>
  <c r="N89" i="3"/>
  <c r="L89" i="3"/>
  <c r="J89" i="3"/>
  <c r="B89" i="3"/>
  <c r="N88" i="3"/>
  <c r="J88" i="3"/>
  <c r="L88" i="3" s="1"/>
  <c r="B88" i="3"/>
  <c r="N87" i="3"/>
  <c r="J87" i="3"/>
  <c r="L87" i="3" s="1"/>
  <c r="B87" i="3"/>
  <c r="N86" i="3"/>
  <c r="L86" i="3"/>
  <c r="J86" i="3"/>
  <c r="B86" i="3"/>
  <c r="N85" i="3"/>
  <c r="J85" i="3"/>
  <c r="L85" i="3" s="1"/>
  <c r="B85" i="3"/>
  <c r="N84" i="3"/>
  <c r="L84" i="3"/>
  <c r="J84" i="3"/>
  <c r="B84" i="3"/>
  <c r="N83" i="3"/>
  <c r="J83" i="3"/>
  <c r="L83" i="3" s="1"/>
  <c r="B83" i="3"/>
  <c r="N82" i="3"/>
  <c r="J82" i="3"/>
  <c r="L82" i="3" s="1"/>
  <c r="B82" i="3"/>
  <c r="N81" i="3"/>
  <c r="L81" i="3"/>
  <c r="J81" i="3"/>
  <c r="B81" i="3"/>
  <c r="N80" i="3"/>
  <c r="J80" i="3"/>
  <c r="L80" i="3" s="1"/>
  <c r="B80" i="3"/>
  <c r="N79" i="3"/>
  <c r="L79" i="3"/>
  <c r="J79" i="3"/>
  <c r="B79" i="3"/>
  <c r="N78" i="3"/>
  <c r="J78" i="3"/>
  <c r="L78" i="3" s="1"/>
  <c r="B78" i="3"/>
  <c r="N77" i="3"/>
  <c r="J77" i="3"/>
  <c r="L77" i="3" s="1"/>
  <c r="B77" i="3"/>
  <c r="N76" i="3"/>
  <c r="L76" i="3"/>
  <c r="J76" i="3"/>
  <c r="B76" i="3"/>
  <c r="N75" i="3"/>
  <c r="J75" i="3"/>
  <c r="L75" i="3" s="1"/>
  <c r="B75" i="3"/>
  <c r="N74" i="3"/>
  <c r="L74" i="3"/>
  <c r="J74" i="3"/>
  <c r="B74" i="3"/>
  <c r="N73" i="3"/>
  <c r="J73" i="3"/>
  <c r="L73" i="3" s="1"/>
  <c r="B73" i="3"/>
  <c r="N72" i="3"/>
  <c r="J72" i="3"/>
  <c r="L72" i="3" s="1"/>
  <c r="B72" i="3"/>
  <c r="N71" i="3"/>
  <c r="L71" i="3"/>
  <c r="J71" i="3"/>
  <c r="B71" i="3"/>
  <c r="N70" i="3"/>
  <c r="J70" i="3"/>
  <c r="Q20" i="2" s="1"/>
  <c r="G21" i="6" s="1"/>
  <c r="B70" i="3"/>
  <c r="N69" i="3"/>
  <c r="L69" i="3"/>
  <c r="J69" i="3"/>
  <c r="B69" i="3"/>
  <c r="N68" i="3"/>
  <c r="J68" i="3"/>
  <c r="L68" i="3" s="1"/>
  <c r="B68" i="3"/>
  <c r="N67" i="3"/>
  <c r="J67" i="3"/>
  <c r="L67" i="3" s="1"/>
  <c r="B67" i="3"/>
  <c r="N66" i="3"/>
  <c r="L66" i="3"/>
  <c r="J66" i="3"/>
  <c r="B66" i="3"/>
  <c r="N65" i="3"/>
  <c r="J65" i="3"/>
  <c r="L65" i="3" s="1"/>
  <c r="B65" i="3"/>
  <c r="N64" i="3"/>
  <c r="L64" i="3"/>
  <c r="J64" i="3"/>
  <c r="B64" i="3"/>
  <c r="N63" i="3"/>
  <c r="J63" i="3"/>
  <c r="L63" i="3" s="1"/>
  <c r="B63" i="3"/>
  <c r="N62" i="3"/>
  <c r="J62" i="3"/>
  <c r="L62" i="3" s="1"/>
  <c r="B62" i="3"/>
  <c r="N61" i="3"/>
  <c r="L61" i="3"/>
  <c r="J61" i="3"/>
  <c r="B61" i="3"/>
  <c r="N60" i="3"/>
  <c r="J60" i="3"/>
  <c r="L60" i="3" s="1"/>
  <c r="B60" i="3"/>
  <c r="N59" i="3"/>
  <c r="L59" i="3"/>
  <c r="J59" i="3"/>
  <c r="B59" i="3"/>
  <c r="N58" i="3"/>
  <c r="J58" i="3"/>
  <c r="L58" i="3" s="1"/>
  <c r="B58" i="3"/>
  <c r="N57" i="3"/>
  <c r="J57" i="3"/>
  <c r="L57" i="3" s="1"/>
  <c r="B57" i="3"/>
  <c r="N56" i="3"/>
  <c r="L56" i="3"/>
  <c r="J56" i="3"/>
  <c r="B56" i="3"/>
  <c r="N55" i="3"/>
  <c r="J55" i="3"/>
  <c r="L55" i="3" s="1"/>
  <c r="B55" i="3"/>
  <c r="N54" i="3"/>
  <c r="L54" i="3"/>
  <c r="J54" i="3"/>
  <c r="B54" i="3"/>
  <c r="N53" i="3"/>
  <c r="J53" i="3"/>
  <c r="L53" i="3" s="1"/>
  <c r="B53" i="3"/>
  <c r="N52" i="3"/>
  <c r="J52" i="3"/>
  <c r="L52" i="3" s="1"/>
  <c r="B52" i="3"/>
  <c r="N51" i="3"/>
  <c r="L51" i="3"/>
  <c r="J51" i="3"/>
  <c r="B51" i="3"/>
  <c r="N50" i="3"/>
  <c r="J50" i="3"/>
  <c r="L50" i="3" s="1"/>
  <c r="B50" i="3"/>
  <c r="N49" i="3"/>
  <c r="L49" i="3"/>
  <c r="J49" i="3"/>
  <c r="B49" i="3"/>
  <c r="N48" i="3"/>
  <c r="J48" i="3"/>
  <c r="L48" i="3" s="1"/>
  <c r="B48" i="3"/>
  <c r="N47" i="3"/>
  <c r="J47" i="3"/>
  <c r="L47" i="3" s="1"/>
  <c r="B47" i="3"/>
  <c r="N46" i="3"/>
  <c r="L46" i="3"/>
  <c r="J46" i="3"/>
  <c r="B46" i="3"/>
  <c r="N45" i="3"/>
  <c r="J45" i="3"/>
  <c r="L45" i="3" s="1"/>
  <c r="B45" i="3"/>
  <c r="N44" i="3"/>
  <c r="L44" i="3"/>
  <c r="J44" i="3"/>
  <c r="B44" i="3"/>
  <c r="N43" i="3"/>
  <c r="J43" i="3"/>
  <c r="L43" i="3" s="1"/>
  <c r="B43" i="3"/>
  <c r="N42" i="3"/>
  <c r="J42" i="3"/>
  <c r="L42" i="3" s="1"/>
  <c r="B42" i="3"/>
  <c r="N41" i="3"/>
  <c r="L41" i="3"/>
  <c r="J41" i="3"/>
  <c r="B41" i="3"/>
  <c r="N40" i="3"/>
  <c r="J40" i="3"/>
  <c r="Q13" i="2" s="1"/>
  <c r="B40" i="3"/>
  <c r="N39" i="3"/>
  <c r="L39" i="3"/>
  <c r="J39" i="3"/>
  <c r="B39" i="3"/>
  <c r="N38" i="3"/>
  <c r="J38" i="3"/>
  <c r="L38" i="3" s="1"/>
  <c r="B38" i="3"/>
  <c r="N37" i="3"/>
  <c r="J37" i="3"/>
  <c r="L37" i="3" s="1"/>
  <c r="B37" i="3"/>
  <c r="N36" i="3"/>
  <c r="L36" i="3"/>
  <c r="J36" i="3"/>
  <c r="B36" i="3"/>
  <c r="N35" i="3"/>
  <c r="J35" i="3"/>
  <c r="L35" i="3" s="1"/>
  <c r="B35" i="3"/>
  <c r="N34" i="3"/>
  <c r="L34" i="3"/>
  <c r="J34" i="3"/>
  <c r="B34" i="3"/>
  <c r="N33" i="3"/>
  <c r="J33" i="3"/>
  <c r="L33" i="3" s="1"/>
  <c r="B33" i="3"/>
  <c r="N32" i="3"/>
  <c r="J32" i="3"/>
  <c r="L32" i="3" s="1"/>
  <c r="B32" i="3"/>
  <c r="N31" i="3"/>
  <c r="L31" i="3"/>
  <c r="J31" i="3"/>
  <c r="B31" i="3"/>
  <c r="N30" i="3"/>
  <c r="J30" i="3"/>
  <c r="L30" i="3" s="1"/>
  <c r="B30" i="3"/>
  <c r="N29" i="3"/>
  <c r="L29" i="3"/>
  <c r="J29" i="3"/>
  <c r="B29" i="3"/>
  <c r="N28" i="3"/>
  <c r="J28" i="3"/>
  <c r="L28" i="3" s="1"/>
  <c r="B28" i="3"/>
  <c r="N27" i="3"/>
  <c r="J27" i="3"/>
  <c r="L27" i="3" s="1"/>
  <c r="B27" i="3"/>
  <c r="N26" i="3"/>
  <c r="L26" i="3"/>
  <c r="J26" i="3"/>
  <c r="B26" i="3"/>
  <c r="N25" i="3"/>
  <c r="J25" i="3"/>
  <c r="L25" i="3" s="1"/>
  <c r="B25" i="3"/>
  <c r="N24" i="3"/>
  <c r="L24" i="3"/>
  <c r="J24" i="3"/>
  <c r="B24" i="3"/>
  <c r="N23" i="3"/>
  <c r="J23" i="3"/>
  <c r="L23" i="3" s="1"/>
  <c r="B23" i="3"/>
  <c r="N22" i="3"/>
  <c r="J22" i="3"/>
  <c r="L22" i="3" s="1"/>
  <c r="B22" i="3"/>
  <c r="N21" i="3"/>
  <c r="L21" i="3"/>
  <c r="J21" i="3"/>
  <c r="B21" i="3"/>
  <c r="N20" i="3"/>
  <c r="J20" i="3"/>
  <c r="L20" i="3" s="1"/>
  <c r="B20" i="3"/>
  <c r="N19" i="3"/>
  <c r="L19" i="3"/>
  <c r="J19" i="3"/>
  <c r="B19" i="3"/>
  <c r="N18" i="3"/>
  <c r="J18" i="3"/>
  <c r="L18" i="3" s="1"/>
  <c r="B18" i="3"/>
  <c r="N17" i="3"/>
  <c r="J17" i="3"/>
  <c r="L17" i="3" s="1"/>
  <c r="B17" i="3"/>
  <c r="N16" i="3"/>
  <c r="L16" i="3"/>
  <c r="J16" i="3"/>
  <c r="B16" i="3"/>
  <c r="N15" i="3"/>
  <c r="J15" i="3"/>
  <c r="F29" i="1" s="1"/>
  <c r="B15" i="3"/>
  <c r="N14" i="3"/>
  <c r="L14" i="3"/>
  <c r="J14" i="3"/>
  <c r="B14" i="3"/>
  <c r="N13" i="3"/>
  <c r="J13" i="3"/>
  <c r="L13" i="3" s="1"/>
  <c r="B13" i="3"/>
  <c r="N12" i="3"/>
  <c r="J12" i="3"/>
  <c r="L12" i="3" s="1"/>
  <c r="B12" i="3"/>
  <c r="N11" i="3"/>
  <c r="L11" i="3"/>
  <c r="J11" i="3"/>
  <c r="B11" i="3"/>
  <c r="N10" i="3"/>
  <c r="J10" i="3"/>
  <c r="F26" i="1" s="1"/>
  <c r="B10" i="3"/>
  <c r="N9" i="3"/>
  <c r="L9" i="3"/>
  <c r="J9" i="3"/>
  <c r="B9" i="3"/>
  <c r="N8" i="3"/>
  <c r="J8" i="3"/>
  <c r="L8" i="3" s="1"/>
  <c r="B8" i="3"/>
  <c r="N7" i="3"/>
  <c r="E34" i="6" s="1"/>
  <c r="J7" i="3"/>
  <c r="L7" i="3" s="1"/>
  <c r="B7" i="3"/>
  <c r="Y106" i="2"/>
  <c r="X106" i="2"/>
  <c r="W106" i="2"/>
  <c r="V106" i="2"/>
  <c r="R106" i="2"/>
  <c r="Q106" i="2"/>
  <c r="P106" i="2"/>
  <c r="O106" i="2"/>
  <c r="D106" i="2"/>
  <c r="C106" i="2"/>
  <c r="A106" i="2"/>
  <c r="Y105" i="2"/>
  <c r="X105" i="2"/>
  <c r="W105" i="2"/>
  <c r="V105" i="2"/>
  <c r="R105" i="2"/>
  <c r="Q105" i="2"/>
  <c r="P105" i="2"/>
  <c r="O105" i="2"/>
  <c r="D105" i="2"/>
  <c r="C105" i="2"/>
  <c r="A105" i="2"/>
  <c r="Y104" i="2"/>
  <c r="X104" i="2"/>
  <c r="W104" i="2"/>
  <c r="V104" i="2"/>
  <c r="R104" i="2"/>
  <c r="Q104" i="2"/>
  <c r="P104" i="2"/>
  <c r="O104" i="2"/>
  <c r="D104" i="2"/>
  <c r="C104" i="2"/>
  <c r="A104" i="2"/>
  <c r="Y103" i="2"/>
  <c r="X103" i="2"/>
  <c r="W103" i="2"/>
  <c r="V103" i="2"/>
  <c r="R103" i="2"/>
  <c r="Q103" i="2"/>
  <c r="P103" i="2"/>
  <c r="O103" i="2"/>
  <c r="D103" i="2"/>
  <c r="C103" i="2"/>
  <c r="A103" i="2"/>
  <c r="Y102" i="2"/>
  <c r="X102" i="2"/>
  <c r="W102" i="2"/>
  <c r="V102" i="2"/>
  <c r="R102" i="2"/>
  <c r="Q102" i="2"/>
  <c r="P102" i="2"/>
  <c r="O102" i="2"/>
  <c r="D102" i="2"/>
  <c r="C102" i="2"/>
  <c r="A102" i="2"/>
  <c r="Y101" i="2"/>
  <c r="X101" i="2"/>
  <c r="W101" i="2"/>
  <c r="V101" i="2"/>
  <c r="R101" i="2"/>
  <c r="Q101" i="2"/>
  <c r="P101" i="2"/>
  <c r="O101" i="2"/>
  <c r="D101" i="2"/>
  <c r="C101" i="2"/>
  <c r="A101" i="2"/>
  <c r="Y100" i="2"/>
  <c r="X100" i="2"/>
  <c r="W100" i="2"/>
  <c r="V100" i="2"/>
  <c r="R100" i="2"/>
  <c r="Q100" i="2"/>
  <c r="P100" i="2"/>
  <c r="O100" i="2"/>
  <c r="D100" i="2"/>
  <c r="C100" i="2"/>
  <c r="A100" i="2"/>
  <c r="Y99" i="2"/>
  <c r="X99" i="2"/>
  <c r="W99" i="2"/>
  <c r="V99" i="2"/>
  <c r="R99" i="2"/>
  <c r="Q99" i="2"/>
  <c r="P99" i="2"/>
  <c r="O99" i="2"/>
  <c r="D99" i="2"/>
  <c r="C99" i="2"/>
  <c r="A99" i="2"/>
  <c r="Y98" i="2"/>
  <c r="X98" i="2"/>
  <c r="W98" i="2"/>
  <c r="V98" i="2"/>
  <c r="R98" i="2"/>
  <c r="Q98" i="2"/>
  <c r="P98" i="2"/>
  <c r="O98" i="2"/>
  <c r="D98" i="2"/>
  <c r="C98" i="2"/>
  <c r="A98" i="2"/>
  <c r="Y97" i="2"/>
  <c r="X97" i="2"/>
  <c r="W97" i="2"/>
  <c r="V97" i="2"/>
  <c r="R97" i="2"/>
  <c r="Q97" i="2"/>
  <c r="P97" i="2"/>
  <c r="O97" i="2"/>
  <c r="D97" i="2"/>
  <c r="C97" i="2"/>
  <c r="A97" i="2"/>
  <c r="Y96" i="2"/>
  <c r="X96" i="2"/>
  <c r="W96" i="2"/>
  <c r="V96" i="2"/>
  <c r="R96" i="2"/>
  <c r="Q96" i="2"/>
  <c r="P96" i="2"/>
  <c r="O96" i="2"/>
  <c r="D96" i="2"/>
  <c r="C96" i="2"/>
  <c r="A96" i="2"/>
  <c r="Y95" i="2"/>
  <c r="X95" i="2"/>
  <c r="W95" i="2"/>
  <c r="V95" i="2"/>
  <c r="R95" i="2"/>
  <c r="Q95" i="2"/>
  <c r="P95" i="2"/>
  <c r="O95" i="2"/>
  <c r="D95" i="2"/>
  <c r="C95" i="2"/>
  <c r="A95" i="2"/>
  <c r="Y94" i="2"/>
  <c r="X94" i="2"/>
  <c r="W94" i="2"/>
  <c r="V94" i="2"/>
  <c r="R94" i="2"/>
  <c r="Q94" i="2"/>
  <c r="P94" i="2"/>
  <c r="O94" i="2"/>
  <c r="D94" i="2"/>
  <c r="C94" i="2"/>
  <c r="A94" i="2"/>
  <c r="Y93" i="2"/>
  <c r="X93" i="2"/>
  <c r="W93" i="2"/>
  <c r="V93" i="2"/>
  <c r="R93" i="2"/>
  <c r="Q93" i="2"/>
  <c r="P93" i="2"/>
  <c r="O93" i="2"/>
  <c r="D93" i="2"/>
  <c r="C93" i="2"/>
  <c r="A93" i="2"/>
  <c r="Y92" i="2"/>
  <c r="X92" i="2"/>
  <c r="W92" i="2"/>
  <c r="V92" i="2"/>
  <c r="R92" i="2"/>
  <c r="Q92" i="2"/>
  <c r="P92" i="2"/>
  <c r="O92" i="2"/>
  <c r="D92" i="2"/>
  <c r="C92" i="2"/>
  <c r="A92" i="2"/>
  <c r="Y91" i="2"/>
  <c r="X91" i="2"/>
  <c r="W91" i="2"/>
  <c r="V91" i="2"/>
  <c r="R91" i="2"/>
  <c r="Q91" i="2"/>
  <c r="P91" i="2"/>
  <c r="O91" i="2"/>
  <c r="D91" i="2"/>
  <c r="C91" i="2"/>
  <c r="A91" i="2"/>
  <c r="Y90" i="2"/>
  <c r="X90" i="2"/>
  <c r="W90" i="2"/>
  <c r="V90" i="2"/>
  <c r="R90" i="2"/>
  <c r="Q90" i="2"/>
  <c r="P90" i="2"/>
  <c r="O90" i="2"/>
  <c r="D90" i="2"/>
  <c r="C90" i="2"/>
  <c r="A90" i="2"/>
  <c r="Y89" i="2"/>
  <c r="X89" i="2"/>
  <c r="W89" i="2"/>
  <c r="V89" i="2"/>
  <c r="R89" i="2"/>
  <c r="Q89" i="2"/>
  <c r="P89" i="2"/>
  <c r="O89" i="2"/>
  <c r="D89" i="2"/>
  <c r="C89" i="2"/>
  <c r="A89" i="2"/>
  <c r="Y88" i="2"/>
  <c r="X88" i="2"/>
  <c r="W88" i="2"/>
  <c r="V88" i="2"/>
  <c r="R88" i="2"/>
  <c r="Q88" i="2"/>
  <c r="P88" i="2"/>
  <c r="O88" i="2"/>
  <c r="D88" i="2"/>
  <c r="C88" i="2"/>
  <c r="A88" i="2"/>
  <c r="Y87" i="2"/>
  <c r="X87" i="2"/>
  <c r="W87" i="2"/>
  <c r="V87" i="2"/>
  <c r="R87" i="2"/>
  <c r="Q87" i="2"/>
  <c r="P87" i="2"/>
  <c r="O87" i="2"/>
  <c r="D87" i="2"/>
  <c r="C87" i="2"/>
  <c r="A87" i="2"/>
  <c r="Y86" i="2"/>
  <c r="X86" i="2"/>
  <c r="W86" i="2"/>
  <c r="V86" i="2"/>
  <c r="R86" i="2"/>
  <c r="Q86" i="2"/>
  <c r="P86" i="2"/>
  <c r="O86" i="2"/>
  <c r="D86" i="2"/>
  <c r="C86" i="2"/>
  <c r="A86" i="2"/>
  <c r="Y85" i="2"/>
  <c r="X85" i="2"/>
  <c r="W85" i="2"/>
  <c r="V85" i="2"/>
  <c r="R85" i="2"/>
  <c r="Q85" i="2"/>
  <c r="P85" i="2"/>
  <c r="O85" i="2"/>
  <c r="D85" i="2"/>
  <c r="C85" i="2"/>
  <c r="A85" i="2"/>
  <c r="Y84" i="2"/>
  <c r="X84" i="2"/>
  <c r="W84" i="2"/>
  <c r="V84" i="2"/>
  <c r="R84" i="2"/>
  <c r="Q84" i="2"/>
  <c r="P84" i="2"/>
  <c r="O84" i="2"/>
  <c r="D84" i="2"/>
  <c r="C84" i="2"/>
  <c r="A84" i="2"/>
  <c r="Y83" i="2"/>
  <c r="X83" i="2"/>
  <c r="W83" i="2"/>
  <c r="V83" i="2"/>
  <c r="R83" i="2"/>
  <c r="Q83" i="2"/>
  <c r="P83" i="2"/>
  <c r="O83" i="2"/>
  <c r="D83" i="2"/>
  <c r="C83" i="2"/>
  <c r="A83" i="2"/>
  <c r="Y82" i="2"/>
  <c r="X82" i="2"/>
  <c r="W82" i="2"/>
  <c r="V82" i="2"/>
  <c r="R82" i="2"/>
  <c r="Q82" i="2"/>
  <c r="P82" i="2"/>
  <c r="O82" i="2"/>
  <c r="D82" i="2"/>
  <c r="C82" i="2"/>
  <c r="A82" i="2"/>
  <c r="Y81" i="2"/>
  <c r="X81" i="2"/>
  <c r="W81" i="2"/>
  <c r="V81" i="2"/>
  <c r="R81" i="2"/>
  <c r="Q81" i="2"/>
  <c r="P81" i="2"/>
  <c r="O81" i="2"/>
  <c r="D81" i="2"/>
  <c r="C81" i="2"/>
  <c r="A81" i="2"/>
  <c r="Y80" i="2"/>
  <c r="X80" i="2"/>
  <c r="W80" i="2"/>
  <c r="V80" i="2"/>
  <c r="R80" i="2"/>
  <c r="Q80" i="2"/>
  <c r="P80" i="2"/>
  <c r="O80" i="2"/>
  <c r="D80" i="2"/>
  <c r="C80" i="2"/>
  <c r="A80" i="2"/>
  <c r="Y79" i="2"/>
  <c r="X79" i="2"/>
  <c r="W79" i="2"/>
  <c r="V79" i="2"/>
  <c r="R79" i="2"/>
  <c r="Q79" i="2"/>
  <c r="P79" i="2"/>
  <c r="O79" i="2"/>
  <c r="D79" i="2"/>
  <c r="C79" i="2"/>
  <c r="A79" i="2"/>
  <c r="Y78" i="2"/>
  <c r="X78" i="2"/>
  <c r="W78" i="2"/>
  <c r="V78" i="2"/>
  <c r="R78" i="2"/>
  <c r="Q78" i="2"/>
  <c r="P78" i="2"/>
  <c r="O78" i="2"/>
  <c r="D78" i="2"/>
  <c r="C78" i="2"/>
  <c r="A78" i="2"/>
  <c r="Y77" i="2"/>
  <c r="X77" i="2"/>
  <c r="W77" i="2"/>
  <c r="V77" i="2"/>
  <c r="R77" i="2"/>
  <c r="Q77" i="2"/>
  <c r="P77" i="2"/>
  <c r="O77" i="2"/>
  <c r="D77" i="2"/>
  <c r="C77" i="2"/>
  <c r="A77" i="2"/>
  <c r="Y76" i="2"/>
  <c r="X76" i="2"/>
  <c r="W76" i="2"/>
  <c r="V76" i="2"/>
  <c r="R76" i="2"/>
  <c r="Q76" i="2"/>
  <c r="P76" i="2"/>
  <c r="O76" i="2"/>
  <c r="D76" i="2"/>
  <c r="C76" i="2"/>
  <c r="A76" i="2"/>
  <c r="Y75" i="2"/>
  <c r="X75" i="2"/>
  <c r="W75" i="2"/>
  <c r="V75" i="2"/>
  <c r="R75" i="2"/>
  <c r="Q75" i="2"/>
  <c r="P75" i="2"/>
  <c r="O75" i="2"/>
  <c r="D75" i="2"/>
  <c r="C75" i="2"/>
  <c r="A75" i="2"/>
  <c r="Y74" i="2"/>
  <c r="X74" i="2"/>
  <c r="W74" i="2"/>
  <c r="V74" i="2"/>
  <c r="R74" i="2"/>
  <c r="Q74" i="2"/>
  <c r="P74" i="2"/>
  <c r="O74" i="2"/>
  <c r="D74" i="2"/>
  <c r="C74" i="2"/>
  <c r="A74" i="2"/>
  <c r="Y73" i="2"/>
  <c r="X73" i="2"/>
  <c r="W73" i="2"/>
  <c r="V73" i="2"/>
  <c r="R73" i="2"/>
  <c r="Q73" i="2"/>
  <c r="P73" i="2"/>
  <c r="O73" i="2"/>
  <c r="D73" i="2"/>
  <c r="C73" i="2"/>
  <c r="A73" i="2"/>
  <c r="Y72" i="2"/>
  <c r="X72" i="2"/>
  <c r="W72" i="2"/>
  <c r="V72" i="2"/>
  <c r="R72" i="2"/>
  <c r="Q72" i="2"/>
  <c r="P72" i="2"/>
  <c r="O72" i="2"/>
  <c r="D72" i="2"/>
  <c r="C72" i="2"/>
  <c r="A72" i="2"/>
  <c r="Y71" i="2"/>
  <c r="X71" i="2"/>
  <c r="W71" i="2"/>
  <c r="V71" i="2"/>
  <c r="R71" i="2"/>
  <c r="Q71" i="2"/>
  <c r="P71" i="2"/>
  <c r="O71" i="2"/>
  <c r="D71" i="2"/>
  <c r="C71" i="2"/>
  <c r="A71" i="2"/>
  <c r="Y70" i="2"/>
  <c r="X70" i="2"/>
  <c r="W70" i="2"/>
  <c r="V70" i="2"/>
  <c r="R70" i="2"/>
  <c r="Q70" i="2"/>
  <c r="P70" i="2"/>
  <c r="O70" i="2"/>
  <c r="D70" i="2"/>
  <c r="C70" i="2"/>
  <c r="A70" i="2"/>
  <c r="Y69" i="2"/>
  <c r="X69" i="2"/>
  <c r="W69" i="2"/>
  <c r="V69" i="2"/>
  <c r="R69" i="2"/>
  <c r="Q69" i="2"/>
  <c r="P69" i="2"/>
  <c r="O69" i="2"/>
  <c r="D69" i="2"/>
  <c r="C69" i="2"/>
  <c r="A69" i="2"/>
  <c r="Y68" i="2"/>
  <c r="X68" i="2"/>
  <c r="W68" i="2"/>
  <c r="V68" i="2"/>
  <c r="R68" i="2"/>
  <c r="Q68" i="2"/>
  <c r="P68" i="2"/>
  <c r="O68" i="2"/>
  <c r="D68" i="2"/>
  <c r="C68" i="2"/>
  <c r="A68" i="2"/>
  <c r="Y67" i="2"/>
  <c r="X67" i="2"/>
  <c r="W67" i="2"/>
  <c r="V67" i="2"/>
  <c r="R67" i="2"/>
  <c r="Q67" i="2"/>
  <c r="P67" i="2"/>
  <c r="O67" i="2"/>
  <c r="D67" i="2"/>
  <c r="C67" i="2"/>
  <c r="A67" i="2"/>
  <c r="Y66" i="2"/>
  <c r="X66" i="2"/>
  <c r="W66" i="2"/>
  <c r="V66" i="2"/>
  <c r="R66" i="2"/>
  <c r="Q66" i="2"/>
  <c r="P66" i="2"/>
  <c r="O66" i="2"/>
  <c r="D66" i="2"/>
  <c r="C66" i="2"/>
  <c r="A66" i="2"/>
  <c r="Y65" i="2"/>
  <c r="X65" i="2"/>
  <c r="W65" i="2"/>
  <c r="V65" i="2"/>
  <c r="R65" i="2"/>
  <c r="Q65" i="2"/>
  <c r="P65" i="2"/>
  <c r="O65" i="2"/>
  <c r="D65" i="2"/>
  <c r="C65" i="2"/>
  <c r="A65" i="2"/>
  <c r="Y64" i="2"/>
  <c r="X64" i="2"/>
  <c r="W64" i="2"/>
  <c r="V64" i="2"/>
  <c r="R64" i="2"/>
  <c r="Q64" i="2"/>
  <c r="P64" i="2"/>
  <c r="O64" i="2"/>
  <c r="D64" i="2"/>
  <c r="C64" i="2"/>
  <c r="A64" i="2"/>
  <c r="Y63" i="2"/>
  <c r="X63" i="2"/>
  <c r="W63" i="2"/>
  <c r="V63" i="2"/>
  <c r="R63" i="2"/>
  <c r="Q63" i="2"/>
  <c r="P63" i="2"/>
  <c r="O63" i="2"/>
  <c r="D63" i="2"/>
  <c r="C63" i="2"/>
  <c r="A63" i="2"/>
  <c r="Y62" i="2"/>
  <c r="X62" i="2"/>
  <c r="W62" i="2"/>
  <c r="V62" i="2"/>
  <c r="R62" i="2"/>
  <c r="Q62" i="2"/>
  <c r="P62" i="2"/>
  <c r="O62" i="2"/>
  <c r="D62" i="2"/>
  <c r="C62" i="2"/>
  <c r="A62" i="2"/>
  <c r="Y61" i="2"/>
  <c r="X61" i="2"/>
  <c r="W61" i="2"/>
  <c r="V61" i="2"/>
  <c r="R61" i="2"/>
  <c r="Q61" i="2"/>
  <c r="P61" i="2"/>
  <c r="O61" i="2"/>
  <c r="D61" i="2"/>
  <c r="C61" i="2"/>
  <c r="A61" i="2"/>
  <c r="Y60" i="2"/>
  <c r="X60" i="2"/>
  <c r="W60" i="2"/>
  <c r="V60" i="2"/>
  <c r="R60" i="2"/>
  <c r="Q60" i="2"/>
  <c r="P60" i="2"/>
  <c r="O60" i="2"/>
  <c r="D60" i="2"/>
  <c r="C60" i="2"/>
  <c r="A60" i="2"/>
  <c r="Y59" i="2"/>
  <c r="X59" i="2"/>
  <c r="W59" i="2"/>
  <c r="V59" i="2"/>
  <c r="R59" i="2"/>
  <c r="Q59" i="2"/>
  <c r="P59" i="2"/>
  <c r="O59" i="2"/>
  <c r="D59" i="2"/>
  <c r="C59" i="2"/>
  <c r="A59" i="2"/>
  <c r="Y58" i="2"/>
  <c r="X58" i="2"/>
  <c r="W58" i="2"/>
  <c r="V58" i="2"/>
  <c r="R58" i="2"/>
  <c r="Q58" i="2"/>
  <c r="P58" i="2"/>
  <c r="O58" i="2"/>
  <c r="D58" i="2"/>
  <c r="C58" i="2"/>
  <c r="A58" i="2"/>
  <c r="Y57" i="2"/>
  <c r="X57" i="2"/>
  <c r="W57" i="2"/>
  <c r="V57" i="2"/>
  <c r="R57" i="2"/>
  <c r="Q57" i="2"/>
  <c r="P57" i="2"/>
  <c r="O57" i="2"/>
  <c r="D57" i="2"/>
  <c r="C57" i="2"/>
  <c r="A57" i="2"/>
  <c r="Y56" i="2"/>
  <c r="X56" i="2"/>
  <c r="W56" i="2"/>
  <c r="V56" i="2"/>
  <c r="R56" i="2"/>
  <c r="Q56" i="2"/>
  <c r="P56" i="2"/>
  <c r="O56" i="2"/>
  <c r="D56" i="2"/>
  <c r="C56" i="2"/>
  <c r="A56" i="2"/>
  <c r="Y55" i="2"/>
  <c r="X55" i="2"/>
  <c r="W55" i="2"/>
  <c r="V55" i="2"/>
  <c r="R55" i="2"/>
  <c r="Q55" i="2"/>
  <c r="P55" i="2"/>
  <c r="O55" i="2"/>
  <c r="D55" i="2"/>
  <c r="C55" i="2"/>
  <c r="A55" i="2"/>
  <c r="Y54" i="2"/>
  <c r="X54" i="2"/>
  <c r="W54" i="2"/>
  <c r="V54" i="2"/>
  <c r="R54" i="2"/>
  <c r="Q54" i="2"/>
  <c r="P54" i="2"/>
  <c r="O54" i="2"/>
  <c r="D54" i="2"/>
  <c r="C54" i="2"/>
  <c r="A54" i="2"/>
  <c r="Y53" i="2"/>
  <c r="X53" i="2"/>
  <c r="W53" i="2"/>
  <c r="V53" i="2"/>
  <c r="R53" i="2"/>
  <c r="Q53" i="2"/>
  <c r="P53" i="2"/>
  <c r="O53" i="2"/>
  <c r="D53" i="2"/>
  <c r="C53" i="2"/>
  <c r="A53" i="2"/>
  <c r="Y52" i="2"/>
  <c r="X52" i="2"/>
  <c r="W52" i="2"/>
  <c r="V52" i="2"/>
  <c r="R52" i="2"/>
  <c r="Q52" i="2"/>
  <c r="P52" i="2"/>
  <c r="O52" i="2"/>
  <c r="D52" i="2"/>
  <c r="C52" i="2"/>
  <c r="A52" i="2"/>
  <c r="Y51" i="2"/>
  <c r="X51" i="2"/>
  <c r="W51" i="2"/>
  <c r="V51" i="2"/>
  <c r="R51" i="2"/>
  <c r="Q51" i="2"/>
  <c r="P51" i="2"/>
  <c r="O51" i="2"/>
  <c r="D51" i="2"/>
  <c r="C51" i="2"/>
  <c r="A51" i="2"/>
  <c r="Y50" i="2"/>
  <c r="X50" i="2"/>
  <c r="W50" i="2"/>
  <c r="V50" i="2"/>
  <c r="R50" i="2"/>
  <c r="Q50" i="2"/>
  <c r="P50" i="2"/>
  <c r="O50" i="2"/>
  <c r="D50" i="2"/>
  <c r="C50" i="2"/>
  <c r="A50" i="2"/>
  <c r="Y49" i="2"/>
  <c r="X49" i="2"/>
  <c r="W49" i="2"/>
  <c r="V49" i="2"/>
  <c r="R49" i="2"/>
  <c r="Q49" i="2"/>
  <c r="P49" i="2"/>
  <c r="O49" i="2"/>
  <c r="D49" i="2"/>
  <c r="C49" i="2"/>
  <c r="A49" i="2"/>
  <c r="Y48" i="2"/>
  <c r="X48" i="2"/>
  <c r="W48" i="2"/>
  <c r="V48" i="2"/>
  <c r="R48" i="2"/>
  <c r="Q48" i="2"/>
  <c r="P48" i="2"/>
  <c r="O48" i="2"/>
  <c r="D48" i="2"/>
  <c r="C48" i="2"/>
  <c r="A48" i="2"/>
  <c r="Y47" i="2"/>
  <c r="X47" i="2"/>
  <c r="W47" i="2"/>
  <c r="V47" i="2"/>
  <c r="R47" i="2"/>
  <c r="Q47" i="2"/>
  <c r="P47" i="2"/>
  <c r="O47" i="2"/>
  <c r="D47" i="2"/>
  <c r="C47" i="2"/>
  <c r="A47" i="2"/>
  <c r="Y46" i="2"/>
  <c r="X46" i="2"/>
  <c r="W46" i="2"/>
  <c r="V46" i="2"/>
  <c r="R46" i="2"/>
  <c r="Q46" i="2"/>
  <c r="P46" i="2"/>
  <c r="O46" i="2"/>
  <c r="D46" i="2"/>
  <c r="C46" i="2"/>
  <c r="A46" i="2"/>
  <c r="Y45" i="2"/>
  <c r="X45" i="2"/>
  <c r="W45" i="2"/>
  <c r="V45" i="2"/>
  <c r="R45" i="2"/>
  <c r="Q45" i="2"/>
  <c r="P45" i="2"/>
  <c r="O45" i="2"/>
  <c r="D45" i="2"/>
  <c r="C45" i="2"/>
  <c r="A45" i="2"/>
  <c r="Y44" i="2"/>
  <c r="X44" i="2"/>
  <c r="W44" i="2"/>
  <c r="V44" i="2"/>
  <c r="R44" i="2"/>
  <c r="Q44" i="2"/>
  <c r="P44" i="2"/>
  <c r="O44" i="2"/>
  <c r="D44" i="2"/>
  <c r="C44" i="2"/>
  <c r="A44" i="2"/>
  <c r="Y43" i="2"/>
  <c r="X43" i="2"/>
  <c r="W43" i="2"/>
  <c r="V43" i="2"/>
  <c r="R43" i="2"/>
  <c r="Q43" i="2"/>
  <c r="P43" i="2"/>
  <c r="O43" i="2"/>
  <c r="D43" i="2"/>
  <c r="C43" i="2"/>
  <c r="A43" i="2"/>
  <c r="Y42" i="2"/>
  <c r="X42" i="2"/>
  <c r="W42" i="2"/>
  <c r="V42" i="2"/>
  <c r="R42" i="2"/>
  <c r="Q42" i="2"/>
  <c r="P42" i="2"/>
  <c r="O42" i="2"/>
  <c r="D42" i="2"/>
  <c r="C42" i="2"/>
  <c r="A42" i="2"/>
  <c r="Y41" i="2"/>
  <c r="X41" i="2"/>
  <c r="W41" i="2"/>
  <c r="V41" i="2"/>
  <c r="R41" i="2"/>
  <c r="Q41" i="2"/>
  <c r="P41" i="2"/>
  <c r="O41" i="2"/>
  <c r="D41" i="2"/>
  <c r="C41" i="2"/>
  <c r="A41" i="2"/>
  <c r="Y40" i="2"/>
  <c r="X40" i="2"/>
  <c r="W40" i="2"/>
  <c r="V40" i="2"/>
  <c r="R40" i="2"/>
  <c r="Q40" i="2"/>
  <c r="P40" i="2"/>
  <c r="O40" i="2"/>
  <c r="D40" i="2"/>
  <c r="C40" i="2"/>
  <c r="A40" i="2"/>
  <c r="Y39" i="2"/>
  <c r="X39" i="2"/>
  <c r="W39" i="2"/>
  <c r="V39" i="2"/>
  <c r="R39" i="2"/>
  <c r="Q39" i="2"/>
  <c r="P39" i="2"/>
  <c r="O39" i="2"/>
  <c r="D39" i="2"/>
  <c r="C39" i="2"/>
  <c r="A39" i="2"/>
  <c r="Y38" i="2"/>
  <c r="X38" i="2"/>
  <c r="W38" i="2"/>
  <c r="V38" i="2"/>
  <c r="R38" i="2"/>
  <c r="Q38" i="2"/>
  <c r="P38" i="2"/>
  <c r="O38" i="2"/>
  <c r="D38" i="2"/>
  <c r="C38" i="2"/>
  <c r="A38" i="2"/>
  <c r="Y37" i="2"/>
  <c r="X37" i="2"/>
  <c r="W37" i="2"/>
  <c r="V37" i="2"/>
  <c r="R37" i="2"/>
  <c r="Q37" i="2"/>
  <c r="P37" i="2"/>
  <c r="O37" i="2"/>
  <c r="D37" i="2"/>
  <c r="C37" i="2"/>
  <c r="A37" i="2"/>
  <c r="Y36" i="2"/>
  <c r="X36" i="2"/>
  <c r="W36" i="2"/>
  <c r="V36" i="2"/>
  <c r="R36" i="2"/>
  <c r="Q36" i="2"/>
  <c r="P36" i="2"/>
  <c r="O36" i="2"/>
  <c r="D36" i="2"/>
  <c r="C36" i="2"/>
  <c r="A36" i="2"/>
  <c r="Y35" i="2"/>
  <c r="X35" i="2"/>
  <c r="W35" i="2"/>
  <c r="V35" i="2"/>
  <c r="R35" i="2"/>
  <c r="Q35" i="2"/>
  <c r="P35" i="2"/>
  <c r="O35" i="2"/>
  <c r="D35" i="2"/>
  <c r="C35" i="2"/>
  <c r="A35" i="2"/>
  <c r="Y34" i="2"/>
  <c r="X34" i="2"/>
  <c r="W34" i="2"/>
  <c r="V34" i="2"/>
  <c r="R34" i="2"/>
  <c r="Q34" i="2"/>
  <c r="P34" i="2"/>
  <c r="O34" i="2"/>
  <c r="D34" i="2"/>
  <c r="C34" i="2"/>
  <c r="A34" i="2"/>
  <c r="Y33" i="2"/>
  <c r="X33" i="2"/>
  <c r="W33" i="2"/>
  <c r="V33" i="2"/>
  <c r="R33" i="2"/>
  <c r="Q33" i="2"/>
  <c r="P33" i="2"/>
  <c r="O33" i="2"/>
  <c r="D33" i="2"/>
  <c r="C33" i="2"/>
  <c r="A33" i="2"/>
  <c r="Y32" i="2"/>
  <c r="X32" i="2"/>
  <c r="W32" i="2"/>
  <c r="V32" i="2"/>
  <c r="R32" i="2"/>
  <c r="Q32" i="2"/>
  <c r="P32" i="2"/>
  <c r="O32" i="2"/>
  <c r="D32" i="2"/>
  <c r="C32" i="2"/>
  <c r="A32" i="2"/>
  <c r="Y31" i="2"/>
  <c r="X31" i="2"/>
  <c r="W31" i="2"/>
  <c r="V31" i="2"/>
  <c r="R31" i="2"/>
  <c r="Q31" i="2"/>
  <c r="P31" i="2"/>
  <c r="O31" i="2"/>
  <c r="D31" i="2"/>
  <c r="C31" i="2"/>
  <c r="A31" i="2"/>
  <c r="Y30" i="2"/>
  <c r="X30" i="2"/>
  <c r="W30" i="2"/>
  <c r="V30" i="2"/>
  <c r="R30" i="2"/>
  <c r="Q30" i="2"/>
  <c r="P30" i="2"/>
  <c r="O30" i="2"/>
  <c r="D30" i="2"/>
  <c r="C30" i="2"/>
  <c r="A30" i="2"/>
  <c r="Y29" i="2"/>
  <c r="X29" i="2"/>
  <c r="W29" i="2"/>
  <c r="V29" i="2"/>
  <c r="R29" i="2"/>
  <c r="Q29" i="2"/>
  <c r="P29" i="2"/>
  <c r="O29" i="2"/>
  <c r="D29" i="2"/>
  <c r="C29" i="2"/>
  <c r="A29" i="2"/>
  <c r="Y28" i="2"/>
  <c r="X28" i="2"/>
  <c r="W28" i="2"/>
  <c r="V28" i="2"/>
  <c r="R28" i="2"/>
  <c r="Q28" i="2"/>
  <c r="P28" i="2"/>
  <c r="O28" i="2"/>
  <c r="D28" i="2"/>
  <c r="C28" i="2"/>
  <c r="A28" i="2"/>
  <c r="Y27" i="2"/>
  <c r="X27" i="2"/>
  <c r="W27" i="2"/>
  <c r="V27" i="2"/>
  <c r="R27" i="2"/>
  <c r="Q27" i="2"/>
  <c r="P27" i="2"/>
  <c r="O27" i="2"/>
  <c r="D27" i="2"/>
  <c r="C27" i="2"/>
  <c r="A27" i="2"/>
  <c r="Y26" i="2"/>
  <c r="X26" i="2"/>
  <c r="W26" i="2"/>
  <c r="V26" i="2"/>
  <c r="R26" i="2"/>
  <c r="Q26" i="2"/>
  <c r="P26" i="2"/>
  <c r="O26" i="2"/>
  <c r="D26" i="2"/>
  <c r="C26" i="2"/>
  <c r="A26" i="2"/>
  <c r="Y25" i="2"/>
  <c r="X25" i="2"/>
  <c r="W25" i="2"/>
  <c r="V25" i="2"/>
  <c r="R25" i="2"/>
  <c r="Q25" i="2"/>
  <c r="P25" i="2"/>
  <c r="O25" i="2"/>
  <c r="D25" i="2"/>
  <c r="C25" i="2"/>
  <c r="A25" i="2"/>
  <c r="Y24" i="2"/>
  <c r="X24" i="2"/>
  <c r="W24" i="2"/>
  <c r="V24" i="2"/>
  <c r="R24" i="2"/>
  <c r="Q24" i="2"/>
  <c r="P24" i="2"/>
  <c r="O24" i="2"/>
  <c r="D24" i="2"/>
  <c r="C24" i="2"/>
  <c r="A24" i="2"/>
  <c r="Y23" i="2"/>
  <c r="X23" i="2"/>
  <c r="W23" i="2"/>
  <c r="V23" i="2"/>
  <c r="R23" i="2"/>
  <c r="Q23" i="2"/>
  <c r="P23" i="2"/>
  <c r="O23" i="2"/>
  <c r="D23" i="2"/>
  <c r="C23" i="2"/>
  <c r="A23" i="2"/>
  <c r="Y22" i="2"/>
  <c r="X22" i="2"/>
  <c r="W22" i="2"/>
  <c r="V22" i="2"/>
  <c r="R22" i="2"/>
  <c r="Q22" i="2"/>
  <c r="P22" i="2"/>
  <c r="O22" i="2"/>
  <c r="D22" i="2"/>
  <c r="C22" i="2"/>
  <c r="A22" i="2"/>
  <c r="Y21" i="2"/>
  <c r="X21" i="2"/>
  <c r="W21" i="2"/>
  <c r="V21" i="2"/>
  <c r="R21" i="2"/>
  <c r="Q21" i="2"/>
  <c r="P21" i="2"/>
  <c r="O21" i="2"/>
  <c r="D21" i="2"/>
  <c r="C21" i="2"/>
  <c r="A21" i="2"/>
  <c r="Y20" i="2"/>
  <c r="H17" i="6" s="1"/>
  <c r="X20" i="2"/>
  <c r="W20" i="2"/>
  <c r="V20" i="2"/>
  <c r="R20" i="2"/>
  <c r="P20" i="2"/>
  <c r="F21" i="6" s="1"/>
  <c r="O20" i="2"/>
  <c r="D20" i="2"/>
  <c r="C20" i="2"/>
  <c r="E7" i="6" s="1"/>
  <c r="A20" i="2"/>
  <c r="D7" i="6" s="1"/>
  <c r="Y19" i="2"/>
  <c r="X19" i="2"/>
  <c r="W19" i="2"/>
  <c r="V19" i="2"/>
  <c r="R19" i="2"/>
  <c r="P19" i="2"/>
  <c r="O19" i="2"/>
  <c r="D19" i="2"/>
  <c r="C19" i="2"/>
  <c r="A19" i="2"/>
  <c r="Y18" i="2"/>
  <c r="X18" i="2"/>
  <c r="W18" i="2"/>
  <c r="V18" i="2"/>
  <c r="R18" i="2"/>
  <c r="Q18" i="2"/>
  <c r="P18" i="2"/>
  <c r="O18" i="2"/>
  <c r="D18" i="2"/>
  <c r="C18" i="2"/>
  <c r="A18" i="2"/>
  <c r="Y17" i="2"/>
  <c r="X17" i="2"/>
  <c r="W17" i="2"/>
  <c r="V17" i="2"/>
  <c r="R17" i="2"/>
  <c r="Q17" i="2"/>
  <c r="P17" i="2"/>
  <c r="O17" i="2"/>
  <c r="D17" i="2"/>
  <c r="C17" i="2"/>
  <c r="A17" i="2"/>
  <c r="Y16" i="2"/>
  <c r="X16" i="2"/>
  <c r="W16" i="2"/>
  <c r="V16" i="2"/>
  <c r="R16" i="2"/>
  <c r="Q16" i="2"/>
  <c r="P16" i="2"/>
  <c r="O16" i="2"/>
  <c r="D16" i="2"/>
  <c r="C16" i="2"/>
  <c r="A16" i="2"/>
  <c r="Y15" i="2"/>
  <c r="X15" i="2"/>
  <c r="W15" i="2"/>
  <c r="V15" i="2"/>
  <c r="R15" i="2"/>
  <c r="Q15" i="2"/>
  <c r="P15" i="2"/>
  <c r="O15" i="2"/>
  <c r="D15" i="2"/>
  <c r="C15" i="2"/>
  <c r="A15" i="2"/>
  <c r="Y14" i="2"/>
  <c r="X14" i="2"/>
  <c r="W14" i="2"/>
  <c r="V14" i="2"/>
  <c r="R14" i="2"/>
  <c r="P14" i="2"/>
  <c r="O14" i="2"/>
  <c r="D14" i="2"/>
  <c r="C14" i="2"/>
  <c r="A14" i="2"/>
  <c r="Y13" i="2"/>
  <c r="X13" i="2"/>
  <c r="W13" i="2"/>
  <c r="V13" i="2"/>
  <c r="R13" i="2"/>
  <c r="P13" i="2"/>
  <c r="O13" i="2"/>
  <c r="D13" i="2"/>
  <c r="C13" i="2"/>
  <c r="A13" i="2"/>
  <c r="Y12" i="2"/>
  <c r="X12" i="2"/>
  <c r="W12" i="2"/>
  <c r="V12" i="2"/>
  <c r="R12" i="2"/>
  <c r="P12" i="2"/>
  <c r="O12" i="2"/>
  <c r="D12" i="2"/>
  <c r="C12" i="2"/>
  <c r="A12" i="2"/>
  <c r="Y11" i="2"/>
  <c r="X11" i="2"/>
  <c r="W11" i="2"/>
  <c r="V11" i="2"/>
  <c r="R11" i="2"/>
  <c r="Q11" i="2"/>
  <c r="P11" i="2"/>
  <c r="O11" i="2"/>
  <c r="D11" i="2"/>
  <c r="C11" i="2"/>
  <c r="A11" i="2"/>
  <c r="Y10" i="2"/>
  <c r="X10" i="2"/>
  <c r="W10" i="2"/>
  <c r="V10" i="2"/>
  <c r="R10" i="2"/>
  <c r="Q10" i="2"/>
  <c r="P10" i="2"/>
  <c r="O10" i="2"/>
  <c r="D10" i="2"/>
  <c r="C10" i="2"/>
  <c r="A10" i="2"/>
  <c r="Y9" i="2"/>
  <c r="X9" i="2"/>
  <c r="H23" i="1" s="1"/>
  <c r="W9" i="2"/>
  <c r="V9" i="2"/>
  <c r="R9" i="2"/>
  <c r="Q9" i="2"/>
  <c r="P9" i="2"/>
  <c r="O9" i="2"/>
  <c r="D9" i="2"/>
  <c r="C9" i="2"/>
  <c r="A9" i="2"/>
  <c r="Y8" i="2"/>
  <c r="X8" i="2"/>
  <c r="W8" i="2"/>
  <c r="V8" i="2"/>
  <c r="R8" i="2"/>
  <c r="P8" i="2"/>
  <c r="O8" i="2"/>
  <c r="D8" i="2"/>
  <c r="C8" i="2"/>
  <c r="A8" i="2"/>
  <c r="Y7" i="2"/>
  <c r="C28" i="1" s="1"/>
  <c r="X7" i="2"/>
  <c r="W7" i="2"/>
  <c r="V7" i="2"/>
  <c r="R7" i="2"/>
  <c r="Q7" i="2"/>
  <c r="P7" i="2"/>
  <c r="O7" i="2"/>
  <c r="C30" i="1" s="1"/>
  <c r="D7" i="2"/>
  <c r="C7" i="2"/>
  <c r="A7" i="2"/>
  <c r="I30" i="1"/>
  <c r="I29" i="1"/>
  <c r="I28" i="1"/>
  <c r="I27" i="1"/>
  <c r="I26" i="1"/>
  <c r="E23" i="1"/>
  <c r="B23" i="1"/>
  <c r="H20" i="1"/>
  <c r="B20" i="1"/>
  <c r="C16" i="1"/>
  <c r="I15" i="1"/>
  <c r="C26" i="6" l="1"/>
  <c r="B29" i="6"/>
  <c r="H31" i="6"/>
  <c r="G34" i="6"/>
  <c r="H49" i="6"/>
  <c r="H56" i="6"/>
  <c r="C29" i="1"/>
  <c r="H28" i="6"/>
  <c r="F34" i="6"/>
  <c r="Q8" i="2"/>
  <c r="Q19" i="2"/>
  <c r="D26" i="6"/>
  <c r="C29" i="6"/>
  <c r="B32" i="6"/>
  <c r="H34" i="6"/>
  <c r="B50" i="6"/>
  <c r="B57" i="6"/>
  <c r="E26" i="6"/>
  <c r="D29" i="6"/>
  <c r="C32" i="6"/>
  <c r="C50" i="6"/>
  <c r="C57" i="6"/>
  <c r="F26" i="6"/>
  <c r="E29" i="6"/>
  <c r="D32" i="6"/>
  <c r="E50" i="6"/>
  <c r="D57" i="6"/>
  <c r="C49" i="6"/>
  <c r="B26" i="6"/>
  <c r="G31" i="6"/>
  <c r="F30" i="1"/>
  <c r="G26" i="6"/>
  <c r="F29" i="6"/>
  <c r="E32" i="6"/>
  <c r="G50" i="6"/>
  <c r="G57" i="6"/>
  <c r="G49" i="6"/>
  <c r="F3" i="6"/>
  <c r="H26" i="6"/>
  <c r="G29" i="6"/>
  <c r="F32" i="6"/>
  <c r="H50" i="6"/>
  <c r="H57" i="6"/>
  <c r="L10" i="3"/>
  <c r="F28" i="1" s="1"/>
  <c r="L15" i="3"/>
  <c r="F27" i="1" s="1"/>
  <c r="L40" i="3"/>
  <c r="L70" i="3"/>
  <c r="E20" i="1"/>
  <c r="Q12" i="2"/>
  <c r="Q14" i="2"/>
  <c r="B27" i="6"/>
  <c r="H29" i="6"/>
  <c r="G32" i="6"/>
  <c r="B47" i="6"/>
  <c r="B51" i="6"/>
  <c r="B58" i="6"/>
  <c r="C27" i="6"/>
  <c r="B30" i="6"/>
  <c r="H32" i="6"/>
  <c r="C47" i="6"/>
  <c r="C51" i="6"/>
  <c r="C58" i="6"/>
  <c r="D27" i="6"/>
  <c r="C30" i="6"/>
  <c r="B33" i="6"/>
  <c r="E47" i="6"/>
  <c r="E51" i="6"/>
  <c r="D58" i="6"/>
  <c r="C26" i="1"/>
  <c r="E27" i="6"/>
  <c r="D30" i="6"/>
  <c r="C33" i="6"/>
  <c r="G47" i="6"/>
  <c r="G51" i="6"/>
  <c r="G58" i="6"/>
  <c r="F27" i="6"/>
  <c r="E30" i="6"/>
  <c r="D33" i="6"/>
  <c r="H47" i="6"/>
  <c r="H51" i="6"/>
  <c r="H58" i="6"/>
  <c r="B59" i="6"/>
  <c r="G27" i="6"/>
  <c r="F30" i="6"/>
  <c r="E33" i="6"/>
  <c r="B55" i="6"/>
  <c r="C27" i="1"/>
  <c r="B25" i="6"/>
  <c r="H27" i="6"/>
  <c r="G30" i="6"/>
  <c r="F33" i="6"/>
  <c r="C48" i="6"/>
  <c r="C55" i="6"/>
  <c r="B48" i="6"/>
  <c r="C25" i="6"/>
  <c r="B28" i="6"/>
  <c r="H30" i="6"/>
  <c r="G33" i="6"/>
  <c r="E48" i="6"/>
  <c r="D55" i="6"/>
  <c r="D59" i="6"/>
  <c r="G59" i="6"/>
  <c r="H59" i="6"/>
  <c r="G55" i="6"/>
  <c r="E25" i="6"/>
  <c r="D28" i="6"/>
  <c r="C31" i="6"/>
  <c r="B34" i="6"/>
  <c r="F25" i="6"/>
  <c r="E28" i="6"/>
  <c r="D31" i="6"/>
  <c r="C34" i="6"/>
  <c r="B49" i="6"/>
  <c r="B56" i="6"/>
  <c r="H25" i="6"/>
  <c r="G28" i="6"/>
  <c r="F31" i="6"/>
  <c r="H35" i="6" l="1"/>
</calcChain>
</file>

<file path=xl/sharedStrings.xml><?xml version="1.0" encoding="utf-8"?>
<sst xmlns="http://schemas.openxmlformats.org/spreadsheetml/2006/main" count="1038" uniqueCount="428">
  <si>
    <t>BAUTAGEBUCH</t>
  </si>
  <si>
    <t>Baustellendokumentation und Bautagesberichte · Vorlage 2026</t>
  </si>
  <si>
    <t>Dokumentation des Bauablaufs gemäß VOB/B sowie HOAI Leistungsphase 8 · Objektüberwachung</t>
  </si>
  <si>
    <t>1 · PROJEKTSTAMMDATEN</t>
  </si>
  <si>
    <t>2 · PROJEKTBETEILIGTE</t>
  </si>
  <si>
    <t>3 · VERTRAG, TERMINE UND ARBEITSZEIT</t>
  </si>
  <si>
    <t>Projekt-Nr.</t>
  </si>
  <si>
    <t>BV-2026-041</t>
  </si>
  <si>
    <t>Bauherr / Auftraggeber</t>
  </si>
  <si>
    <t>Muster Immobilien GmbH &amp; Co. KG</t>
  </si>
  <si>
    <t>Vertragsgrundlage</t>
  </si>
  <si>
    <t>VOB/B</t>
  </si>
  <si>
    <t>Bauvorhaben</t>
  </si>
  <si>
    <t>Neubau Verwaltungsgebäude</t>
  </si>
  <si>
    <t>Ansprechpartner Bauherr</t>
  </si>
  <si>
    <t>M. Sommer</t>
  </si>
  <si>
    <t>Auftragssumme (netto)</t>
  </si>
  <si>
    <t>Bauabschnitt</t>
  </si>
  <si>
    <t>BA 1 – Erdarbeiten und Rohbau</t>
  </si>
  <si>
    <t>Kontakt Bauherr</t>
  </si>
  <si>
    <t>+49 000 000000-0</t>
  </si>
  <si>
    <t>Baubeginn</t>
  </si>
  <si>
    <t>Baustelle (Straße, Nr.)</t>
  </si>
  <si>
    <t>Musterstraße 45</t>
  </si>
  <si>
    <t>Auftragnehmer</t>
  </si>
  <si>
    <t>Beispielbau GmbH</t>
  </si>
  <si>
    <t>Vertragl. Fertigstellung</t>
  </si>
  <si>
    <t>PLZ / Ort</t>
  </si>
  <si>
    <t>12345 Musterstadt</t>
  </si>
  <si>
    <t>Bauleiter (Auftragnehmer)</t>
  </si>
  <si>
    <t>Dipl.-Ing. R. Falk</t>
  </si>
  <si>
    <t>Vertragsstrafe je Werktag</t>
  </si>
  <si>
    <t>Baustellentelefon</t>
  </si>
  <si>
    <t>+49 000 000000-10</t>
  </si>
  <si>
    <t>Polier / Bauführer</t>
  </si>
  <si>
    <t>S. Wagner</t>
  </si>
  <si>
    <t>Regelarbeitszeit von</t>
  </si>
  <si>
    <t>Zufahrt / Kranstellplatz</t>
  </si>
  <si>
    <t>Zufahrt Nord, Musterweg</t>
  </si>
  <si>
    <t>Kontakt Bauleitung</t>
  </si>
  <si>
    <t>+49 000 000000-24</t>
  </si>
  <si>
    <t>Regelarbeitszeit bis</t>
  </si>
  <si>
    <t>Bauakte / Aktenzeichen</t>
  </si>
  <si>
    <t>Bauakte 2026/041</t>
  </si>
  <si>
    <t>Objektüberwachung (Büro)</t>
  </si>
  <si>
    <t>Musterplan Architekten PartGmbB</t>
  </si>
  <si>
    <t>Pause (Minuten)</t>
  </si>
  <si>
    <t>Baugenehmigung vom</t>
  </si>
  <si>
    <t>Objektüberwachung (Person)</t>
  </si>
  <si>
    <t>Dipl.-Ing. K. Lorenz</t>
  </si>
  <si>
    <t>Soll-Arbeitszeit je Bautag</t>
  </si>
  <si>
    <t>Stand der Dokumentation</t>
  </si>
  <si>
    <t>SiGeKo nach BaustellV</t>
  </si>
  <si>
    <t>Ingenieurbüro Beispiel GmbH</t>
  </si>
  <si>
    <t>Kalkulierte Personalstärke</t>
  </si>
  <si>
    <t>4 · KENNZAHLEN DER BAUSTELLE  ·  automatisch aus den Erfassungsblättern</t>
  </si>
  <si>
    <t>ERFASSTE BAUTAGE</t>
  </si>
  <si>
    <t>GELEISTETE PERSONALSTUNDEN</t>
  </si>
  <si>
    <t>Ø PERSONALSTÄRKE JE BAUTAG</t>
  </si>
  <si>
    <t>BAUFORTSCHRITT (LETZTER EINTRAG)</t>
  </si>
  <si>
    <t>OFFENE VORKOMMNISSE</t>
  </si>
  <si>
    <t>TAGE MIT BEHINDERUNG</t>
  </si>
  <si>
    <t>5 · WEITERE AUSWERTUNGEN</t>
  </si>
  <si>
    <t>Reguläre Arbeitstage</t>
  </si>
  <si>
    <t>Geräteeinsatzstunden</t>
  </si>
  <si>
    <t>Erfasste Lieferungen</t>
  </si>
  <si>
    <t>Eingeschränkte Bautage</t>
  </si>
  <si>
    <t>Kalkulierte Personalkosten</t>
  </si>
  <si>
    <t>Materialwert (netto)</t>
  </si>
  <si>
    <t>Ausfalltage (Witterung)</t>
  </si>
  <si>
    <t>Kalkulierte Gerätekosten</t>
  </si>
  <si>
    <t>Lieferungen mit Abweichung</t>
  </si>
  <si>
    <t>Arbeitszeit gesamt</t>
  </si>
  <si>
    <t>Stunden Nachunternehmer</t>
  </si>
  <si>
    <t>Vorkommnisse gesamt</t>
  </si>
  <si>
    <t>Ø Arbeitszeit je Bautag</t>
  </si>
  <si>
    <t>Anteil Nachunternehmer</t>
  </si>
  <si>
    <t>Gemeldeter Bauzeitverzug</t>
  </si>
  <si>
    <t>6 · BEDIENUNG UND LEGENDE</t>
  </si>
  <si>
    <t>▪   Eingabefelder sind cremefarben hinterlegt und mit einer orangefarbenen Linie unterlegt. Blaugraue Felder enthalten Formeln und sollten nicht überschrieben werden.</t>
  </si>
  <si>
    <t>▪   Empfohlener Arbeitsablauf: 1. Stammdaten auf diesem Blatt pflegen · 2. Blatt „Bautagebuch“ täglich fortschreiben · 3. „Einsatzerfassung“, „Lieferungen“ und „Vorkommnisse“ ergänzen · 4. Blatt „Tagesbericht“ öffnen, Datum wählen und ausdrucken.</t>
  </si>
  <si>
    <t>▪   Die Verknüpfung aller Blätter erfolgt über das Datum. Personen, Stunden, Lieferungen und Vorkommnisse erscheinen dadurch automatisch im Bautagebuch und im Tagesbericht.</t>
  </si>
  <si>
    <t>▪   Alle Auswahllisten liegen im Blatt „Listen“ und können jederzeit angepasst werden. Die Spalte „Schlüssel“ am rechten Rand der Erfassungsblätter wird vom Tagesbericht benötigt und darf nicht gelöscht werden.</t>
  </si>
  <si>
    <t>▪   Witterungseinfluss „erheblich“ oder „Arbeitsruhe“ kennzeichnet die Zeile farblich und setzt den Tagesstatus automatisch. Überfällige Fristen im Blatt „Vorkommnisse“ werden rot hervorgehoben.</t>
  </si>
  <si>
    <t>▪   Aufbewahrung: mindestens vier Jahre nach § 13 Abs. 4 VOB/B beziehungsweise fünf Jahre nach § 634a BGB; empfohlen werden zehn Jahre. Einträge zeitnah und sachlich führen.</t>
  </si>
  <si>
    <t>▪   Die eingetragenen Daten der Bautage 1 bis 15 sind Beispieldaten zur Veranschaulichung und können vollständig überschrieben oder gelöscht werden.</t>
  </si>
  <si>
    <t>BAUTAGEBUCH · TÄGLICHE ERFASSUNG</t>
  </si>
  <si>
    <t>Ein Eintrag je Bautag · Datum eingeben, Wochentag und Kalenderwoche werden automatisch ermittelt · hellgraue Spalten enthalten Formeln und werden aus den übrigen Blättern gefüllt</t>
  </si>
  <si>
    <t>TAG UND BAUPHASE</t>
  </si>
  <si>
    <t>WITTERUNG</t>
  </si>
  <si>
    <t>ARBEITSZEIT</t>
  </si>
  <si>
    <t>EINSATZ · automatisch</t>
  </si>
  <si>
    <t>LEISTUNG UND FORTSCHRITT</t>
  </si>
  <si>
    <t>VERWEISE · automatisch</t>
  </si>
  <si>
    <t>STATUS UND FREIGABE</t>
  </si>
  <si>
    <t>Nr.</t>
  </si>
  <si>
    <t>Datum</t>
  </si>
  <si>
    <t>Wochentag</t>
  </si>
  <si>
    <t>KW</t>
  </si>
  <si>
    <t>Bauphase</t>
  </si>
  <si>
    <t>Wetterlage</t>
  </si>
  <si>
    <t>Temp. min</t>
  </si>
  <si>
    <t>Temp. max</t>
  </si>
  <si>
    <t>Nieder-
schlag</t>
  </si>
  <si>
    <t>Wind</t>
  </si>
  <si>
    <t>Witterungs-
einfluss</t>
  </si>
  <si>
    <t>Beginn</t>
  </si>
  <si>
    <t>Ende</t>
  </si>
  <si>
    <t>Pause
(Min.)</t>
  </si>
  <si>
    <t>Arbeitszeit
(Std.)</t>
  </si>
  <si>
    <t>Personen
vor Ort</t>
  </si>
  <si>
    <t>Personal-
stunden</t>
  </si>
  <si>
    <t>Geräte
im Einsatz</t>
  </si>
  <si>
    <t>Ausgeführte Arbeiten und Leistungen</t>
  </si>
  <si>
    <t>Ort / Bauteil / Achse</t>
  </si>
  <si>
    <t>Bau-
fortschritt</t>
  </si>
  <si>
    <t>Liefe-
rungen</t>
  </si>
  <si>
    <t>Vor-
kommnisse</t>
  </si>
  <si>
    <t>Behinderung</t>
  </si>
  <si>
    <t>Tagesstatus</t>
  </si>
  <si>
    <t>Erfasst durch</t>
  </si>
  <si>
    <t>Freigabe
Bauleitung</t>
  </si>
  <si>
    <t>Baustelleneinrichtung</t>
  </si>
  <si>
    <t>heiter</t>
  </si>
  <si>
    <t>kein</t>
  </si>
  <si>
    <t>Einrichtung der Baustelle: Bauzaun umlaufend gestellt, Zufahrt Nord befestigt, Mannschafts- und Materialcontainer aufgestellt und angeschlossen. Erstunterweisung aller Beschäftigten nach SiGe-Plan durchgeführt und dokumentiert.</t>
  </si>
  <si>
    <t>Baufeld gesamt / Zufahrt Nord</t>
  </si>
  <si>
    <t>freigegeben</t>
  </si>
  <si>
    <t>Herstellung Kranfundament, Montage Turmdrehkran durch Nachunternehmer, Abnahme der Kranmontage protokolliert. Baustrom- und Bauwasseranschluss hergestellt.</t>
  </si>
  <si>
    <t>Kranstellplatz Achse D</t>
  </si>
  <si>
    <t>Erdarbeiten</t>
  </si>
  <si>
    <t>wolkig</t>
  </si>
  <si>
    <t>Oberbodenabtrag im gesamten Baufeld, Zwischenlagerung des Mutterbodens im Baufeld Ost gemäß Aushubkonzept. Einmessung der Baugrubenkanten durch Vermesser.</t>
  </si>
  <si>
    <t>Baufeld gesamt</t>
  </si>
  <si>
    <t>Regen</t>
  </si>
  <si>
    <t>erheblich</t>
  </si>
  <si>
    <t>Baugrubenaushub Teilbereich Achse A–C. Arbeitsunterbrechung ab 13:20 Uhr wegen anhaltendem Starkregen, Baugrubensohle nicht befahrbar. Behinderung angezeigt.</t>
  </si>
  <si>
    <t>Baugrube Achse A–C</t>
  </si>
  <si>
    <t>bedeckt</t>
  </si>
  <si>
    <t>gering</t>
  </si>
  <si>
    <t>Lenzen der Baugrube, Fortsetzung Aushub Achse C–F, Herstellung der Böschungssicherung und der Baugrubenzufahrt.</t>
  </si>
  <si>
    <t>Baugrube Achse C–F</t>
  </si>
  <si>
    <t>Gründung</t>
  </si>
  <si>
    <t>Baugrubensohle durch Bodengutachter geprüft und freigegeben. Einbau der Sauberkeitsschicht C8/10, Dicke 5 cm, im Bereich Achse A–F.</t>
  </si>
  <si>
    <t>Sohle Achse A–F</t>
  </si>
  <si>
    <t>Verlegen der unteren Bewehrungslage Bodenplatte Feld 1, Einbau Abstandhalter, Vorbereitung der Durchführungen für Entwässerung und Hausanschluss.</t>
  </si>
  <si>
    <t>Bodenplatte Feld 1</t>
  </si>
  <si>
    <t>Obere Bewehrungslage verlegt, Bewehrungsabnahme durch die Objektüberwachung erfolgt und protokolliert. Randabstellung Feld 1 geschalt und ausgerichtet.</t>
  </si>
  <si>
    <t>R. Falk</t>
  </si>
  <si>
    <t>Betonage Bodenplatte Feld 1, C30/37 XC2, Einbaumenge 86 m³, Verdichtung mit Innenrüttlern. Nachbehandlung durch Abdecken unmittelbar eingeleitet.</t>
  </si>
  <si>
    <t>Nachbehandlung der Bodenplatte fortgesetzt, Vorbereitung Feld 2, Einmessen der Wandachsen, Anlieferung und Einlagerung der Bewehrung für die Kellerwände.</t>
  </si>
  <si>
    <t>Bodenplatte Feld 2</t>
  </si>
  <si>
    <t>geprüft</t>
  </si>
  <si>
    <t>Rohbau</t>
  </si>
  <si>
    <t>Stellen der Wandschalung Kellergeschoss Achse A–C, Einbau der Fenster- und Türaussparungen sowie der Ankerhülsen für die spätere Abdichtung.</t>
  </si>
  <si>
    <t>KG Achse A–C</t>
  </si>
  <si>
    <t>Starkregen</t>
  </si>
  <si>
    <t>Arbeitsruhe</t>
  </si>
  <si>
    <t>Arbeitseinstellung um 07:30 Uhr wegen Starkregen und Sturmböen über 30 km/h; Kranbetrieb eingestellt, Baustelle gesichert. Behinderung schriftlich angezeigt.</t>
  </si>
  <si>
    <t>Baustelle gesamt</t>
  </si>
  <si>
    <t>Wiederaufnahme der Arbeiten nach Kontrolle von Schalung und Baugrube. Bewehrung der Kellerwände Achse A–C eingebaut, Schalungsmaße geprüft.</t>
  </si>
  <si>
    <t>Schalungskontrolle vor Betonage, anschließend Betonage der Kellerwände Achse A–C, C25/30, Einbaumenge 42 m³, Verdichtung lagenweise.</t>
  </si>
  <si>
    <t>offen</t>
  </si>
  <si>
    <t>Ausschalen der Wände Achse A–C, Sichtkontrolle der Betonoberflächen, Beginn der Deckenschalung über Kellergeschoss Feld 1.</t>
  </si>
  <si>
    <t>KG / Decke über KG Feld 1</t>
  </si>
  <si>
    <t>EINSATZERFASSUNG · PERSONAL UND GERÄTE</t>
  </si>
  <si>
    <t>Je Bautag eine Zeile pro Firma, Funktion oder Gerät · das Bautagebuch übernimmt die Summen automatisch über das Datum · Spalte „Schlüssel“ wird vom Tagesbericht benötigt</t>
  </si>
  <si>
    <t>ZUORDNUNG</t>
  </si>
  <si>
    <t>RESSOURCE</t>
  </si>
  <si>
    <t>MENGEN UND KOSTEN</t>
  </si>
  <si>
    <t>SONSTIGES</t>
  </si>
  <si>
    <t>Kategorie</t>
  </si>
  <si>
    <t>Firma</t>
  </si>
  <si>
    <t>Zuordnung</t>
  </si>
  <si>
    <t>Gewerk</t>
  </si>
  <si>
    <t>Funktion / Gerätebezeichnung</t>
  </si>
  <si>
    <t>Anzahl</t>
  </si>
  <si>
    <t>Stunden
je Einheit</t>
  </si>
  <si>
    <t>Gesamt-
stunden</t>
  </si>
  <si>
    <t>Verrechnungs-
satz</t>
  </si>
  <si>
    <t>Kosten</t>
  </si>
  <si>
    <t>Bemerkung</t>
  </si>
  <si>
    <t>Schlüssel</t>
  </si>
  <si>
    <t>Personal</t>
  </si>
  <si>
    <t>Eigenleistung</t>
  </si>
  <si>
    <t>Polier</t>
  </si>
  <si>
    <t>Facharbeiter</t>
  </si>
  <si>
    <t>Bauhelfer</t>
  </si>
  <si>
    <t>Gerät</t>
  </si>
  <si>
    <t>Baustellenlogistik</t>
  </si>
  <si>
    <t>Radlader 1,8 m³</t>
  </si>
  <si>
    <t>Beispiel Krandienst GmbH</t>
  </si>
  <si>
    <t>Nachunternehmer</t>
  </si>
  <si>
    <t>Krantechnik</t>
  </si>
  <si>
    <t>Kranmonteur</t>
  </si>
  <si>
    <t>Montage Turmdrehkran</t>
  </si>
  <si>
    <t>Autokran 70 t</t>
  </si>
  <si>
    <t>Nur Montagetag</t>
  </si>
  <si>
    <t>Muster Tiefbau GmbH</t>
  </si>
  <si>
    <t>Erdbau</t>
  </si>
  <si>
    <t>Baggerfahrer</t>
  </si>
  <si>
    <t>Bauleitung vor Ort</t>
  </si>
  <si>
    <t>Kettenbagger 22 t</t>
  </si>
  <si>
    <t>Kipper 4-Achser</t>
  </si>
  <si>
    <t>Abtransport Aushub</t>
  </si>
  <si>
    <t>Turmdrehkran 40 m</t>
  </si>
  <si>
    <t>Muster Bewehrungstechnik GmbH</t>
  </si>
  <si>
    <t>Bewehrung</t>
  </si>
  <si>
    <t>Eisenflechter</t>
  </si>
  <si>
    <t>Autobetonpumpe 36 m</t>
  </si>
  <si>
    <t>Betonage Bodenplatte</t>
  </si>
  <si>
    <t>Innenrüttler</t>
  </si>
  <si>
    <t>Muster Gerüstbau e. K.</t>
  </si>
  <si>
    <t>Gerüstbau</t>
  </si>
  <si>
    <t>Gerüstbauer</t>
  </si>
  <si>
    <t>Arbeitsgerüst KG</t>
  </si>
  <si>
    <t>Betonage Wände</t>
  </si>
  <si>
    <t>LIEFERUNGEN UND MATERIALEINGANG</t>
  </si>
  <si>
    <t>Jede Anlieferung mit Lieferscheinnummer erfassen · der Wert wird aus Menge und Einheitspreis berechnet · das Bautagebuch zählt die Lieferungen je Bautag automatisch</t>
  </si>
  <si>
    <t>ANLIEFERUNG</t>
  </si>
  <si>
    <t>MENGE UND WERT</t>
  </si>
  <si>
    <t>PRÜFUNG UND ABLAGE</t>
  </si>
  <si>
    <t>Lieferschein-Nr.</t>
  </si>
  <si>
    <t>Lieferant</t>
  </si>
  <si>
    <t>Material / Bauteil</t>
  </si>
  <si>
    <t>Menge</t>
  </si>
  <si>
    <t>Einheit</t>
  </si>
  <si>
    <t>Einheits-
preis</t>
  </si>
  <si>
    <t>Wert (netto)</t>
  </si>
  <si>
    <t>Einbauort</t>
  </si>
  <si>
    <t>Prüfung</t>
  </si>
  <si>
    <t>Bemerkung / Beanstandung</t>
  </si>
  <si>
    <t>Übernommen durch</t>
  </si>
  <si>
    <t>LS-2026-1041</t>
  </si>
  <si>
    <t>Muster Baulogistik GmbH</t>
  </si>
  <si>
    <t>Bauzaunelemente 3,50 x 2,00 m</t>
  </si>
  <si>
    <t>Stk</t>
  </si>
  <si>
    <t>Baufeld Umfassung</t>
  </si>
  <si>
    <t>geprüft i. O.</t>
  </si>
  <si>
    <t>LS-2026-1052</t>
  </si>
  <si>
    <t>Beispiel Baustoffhandel KG</t>
  </si>
  <si>
    <t>Beton C25/30 für Kranfundament</t>
  </si>
  <si>
    <t>m³</t>
  </si>
  <si>
    <t>LS-2026-1068</t>
  </si>
  <si>
    <t>Muster Baustoffe GmbH</t>
  </si>
  <si>
    <t>Frostschutzschicht 0/32</t>
  </si>
  <si>
    <t>t</t>
  </si>
  <si>
    <t>Zufahrt Nord</t>
  </si>
  <si>
    <t>LS-2026-1090</t>
  </si>
  <si>
    <t>Schotter 0/45 für Baugrubensohle</t>
  </si>
  <si>
    <t>Abweichung</t>
  </si>
  <si>
    <t>Mindermenge 5 t, Nachlieferung avisiert</t>
  </si>
  <si>
    <t>LS-2026-1103</t>
  </si>
  <si>
    <t>Beton C8/10 Sauberkeitsschicht</t>
  </si>
  <si>
    <t>LS-2026-1117</t>
  </si>
  <si>
    <t>Muster Stahlhandel GmbH</t>
  </si>
  <si>
    <t>Betonstahl B500B, Matten Q335A</t>
  </si>
  <si>
    <t>LS-2026-1118</t>
  </si>
  <si>
    <t>Abstandhalter Kunststoff 50 mm</t>
  </si>
  <si>
    <t>LS-2026-1131</t>
  </si>
  <si>
    <t>Beton C30/37 XC2 Bodenplatte</t>
  </si>
  <si>
    <t>LS-2026-1144</t>
  </si>
  <si>
    <t>Betonstahl B500B, Stabstahl</t>
  </si>
  <si>
    <t>LS-2026-1156</t>
  </si>
  <si>
    <t>Muster Schalungstechnik GmbH</t>
  </si>
  <si>
    <t>Rahmenschalung Miete, 320 m²</t>
  </si>
  <si>
    <t>m²</t>
  </si>
  <si>
    <t>Prüfung Vollständigkeit ausstehend</t>
  </si>
  <si>
    <t>LS-2026-1157</t>
  </si>
  <si>
    <t>Schalungsanker und Kleinteile</t>
  </si>
  <si>
    <t>Psch</t>
  </si>
  <si>
    <t>LS-2026-1172</t>
  </si>
  <si>
    <t>Fugenband Arbeitsfuge</t>
  </si>
  <si>
    <t>m</t>
  </si>
  <si>
    <t>LS-2026-1188</t>
  </si>
  <si>
    <t>Beton C25/30 Kellerwände</t>
  </si>
  <si>
    <t>LS-2026-1195</t>
  </si>
  <si>
    <t>Deckenschalung Miete, 240 m²</t>
  </si>
  <si>
    <t>Decke über KG Feld 1</t>
  </si>
  <si>
    <t>Aufmaß bei Rückgabe erforderlich</t>
  </si>
  <si>
    <t>BESONDERE VORKOMMNISSE, BEHINDERUNGEN UND ANORDNUNGEN</t>
  </si>
  <si>
    <t>Behinderungen nach § 6 VOB/B, Mängel, Anordnungen der Bauleitung, Begehungen und Unfälle · überfällige Fristen werden automatisch rot markiert</t>
  </si>
  <si>
    <t>SACHVERHALT</t>
  </si>
  <si>
    <t>BEARBEITUNG UND FRISTEN</t>
  </si>
  <si>
    <t>SYSTEM</t>
  </si>
  <si>
    <t>Betrifft Firma / Beteiligten</t>
  </si>
  <si>
    <t>Beschreibung</t>
  </si>
  <si>
    <t>Auswirkung</t>
  </si>
  <si>
    <t>Verzug</t>
  </si>
  <si>
    <t>Priorität</t>
  </si>
  <si>
    <t>Maßnahme</t>
  </si>
  <si>
    <t>Verantwortlich</t>
  </si>
  <si>
    <t>Frist</t>
  </si>
  <si>
    <t>Status</t>
  </si>
  <si>
    <t>Rest-
frist</t>
  </si>
  <si>
    <t>Gemeldet an AG</t>
  </si>
  <si>
    <t>Starkregen ab 13:20 Uhr, Baugrubensohle nicht mehr befahrbar, Aushub eingestellt.</t>
  </si>
  <si>
    <t>Arbeitsunterbrechung 3,0 h</t>
  </si>
  <si>
    <t>mittel</t>
  </si>
  <si>
    <t>Behinderungsanzeige nach § 6 VOB/B an den Auftraggeber versandt.</t>
  </si>
  <si>
    <t>erledigt</t>
  </si>
  <si>
    <t>Anordnung</t>
  </si>
  <si>
    <t>Objektüberwachung</t>
  </si>
  <si>
    <t>Anordnung zur zusätzlichen Böschungssicherung im Bereich Achse B.</t>
  </si>
  <si>
    <t>Zusatzleistung, Nachtrag angekündigt</t>
  </si>
  <si>
    <t>Nachtragsangebot N-01 kalkuliert und eingereicht.</t>
  </si>
  <si>
    <t>Mangel</t>
  </si>
  <si>
    <t>Böschungsneigung im Bereich Achse D weicht vom Aushubplan ab.</t>
  </si>
  <si>
    <t>Nacharbeit erforderlich</t>
  </si>
  <si>
    <t>hoch</t>
  </si>
  <si>
    <t>Nachprofilierung angeordnet, Ausführung am Folgetag kontrolliert.</t>
  </si>
  <si>
    <t>Begehung</t>
  </si>
  <si>
    <t>Bodengutachter</t>
  </si>
  <si>
    <t>Prüfung und Freigabe der Baugrubensohle, Tragfähigkeit bestätigt.</t>
  </si>
  <si>
    <t>Keine, Freigabe erteilt</t>
  </si>
  <si>
    <t>niedrig</t>
  </si>
  <si>
    <t>Freigabeprotokoll zur Bauakte genommen.</t>
  </si>
  <si>
    <t>Bewehrungsabnahme Bodenplatte Feld 1, Ausführung planungskonform.</t>
  </si>
  <si>
    <t>Keine, Betonagefreigabe erteilt</t>
  </si>
  <si>
    <t>Abnahmeprotokoll erstellt und gegengezeichnet.</t>
  </si>
  <si>
    <t>Betondeckung im Randbereich Achse F stellenweise unterschritten.</t>
  </si>
  <si>
    <t>Nachbesserung vor Betonage</t>
  </si>
  <si>
    <t>Zusätzliche Abstandhalter eingebaut, Nachkontrolle dokumentiert.</t>
  </si>
  <si>
    <t>Mindermenge Schotter gegenüber Lieferschein LS-2026-1090.</t>
  </si>
  <si>
    <t>Nachlieferung erforderlich</t>
  </si>
  <si>
    <t>Reklamation an Lieferanten, Gutschrift angefordert.</t>
  </si>
  <si>
    <t>in Bearbeitung</t>
  </si>
  <si>
    <t>Starkregen und Sturmböen über 30 km/h, Kranbetrieb und Rohbauarbeiten eingestellt.</t>
  </si>
  <si>
    <t>Arbeitsausfall 1 Arbeitstag</t>
  </si>
  <si>
    <t>Behinderungsanzeige nach § 6 VOB/B versandt, Bauzeitverlängerung angemeldet.</t>
  </si>
  <si>
    <t>Unfall / Sicherheit</t>
  </si>
  <si>
    <t>Sturmbedingte Verschiebung von Schalungselementen im Lagerbereich, keine Personen betroffen.</t>
  </si>
  <si>
    <t>Zusätzliche Sicherung erforderlich</t>
  </si>
  <si>
    <t>Lagerflächen neu verzurrt, Unterweisung Sturmsicherung wiederholt.</t>
  </si>
  <si>
    <t>Bauherr</t>
  </si>
  <si>
    <t>Anordnung zusätzlicher Kernbohrungen für nachträgliche Medienführung.</t>
  </si>
  <si>
    <t>Nachtrag, Auswirkung auf Bauzeit möglich</t>
  </si>
  <si>
    <t>Nachtragsangebot N-02 in Bearbeitung, Freigabe abzuwarten.</t>
  </si>
  <si>
    <t>SiGeKo</t>
  </si>
  <si>
    <t>Sicherheitsbegehung Baustelle, Absturzsicherung Baugrube geprüft.</t>
  </si>
  <si>
    <t>Zwei Hinweise zur Absturzsicherung</t>
  </si>
  <si>
    <t>Seitenschutz ergänzt, Mängelbehebung fotografisch dokumentiert.</t>
  </si>
  <si>
    <t>Sonstiges</t>
  </si>
  <si>
    <t>Aufmaß Schalungsflächen KG gemeinsam mit der Objektüberwachung erstellt.</t>
  </si>
  <si>
    <t>Grundlage Abschlagsrechnung 3</t>
  </si>
  <si>
    <t>Aufmaßblatt zur Bauakte genommen und gegengezeichnet.</t>
  </si>
  <si>
    <t>BAUTAGESBERICHT</t>
  </si>
  <si>
    <t>Baudokumentation gemäß VOB/B · HOAI Leistungsphase 8</t>
  </si>
  <si>
    <t>Berichtsdatum (Auswahl)</t>
  </si>
  <si>
    <t>Bautag-Nr.</t>
  </si>
  <si>
    <t>Kalenderwoche</t>
  </si>
  <si>
    <t>PROJEKT UND BETEILIGTE</t>
  </si>
  <si>
    <t>Baustelle</t>
  </si>
  <si>
    <t>Bauleiter (AN)</t>
  </si>
  <si>
    <t>Temperatur min</t>
  </si>
  <si>
    <t>Temperatur max</t>
  </si>
  <si>
    <t>Niederschlag</t>
  </si>
  <si>
    <t>Witterungseinfluss</t>
  </si>
  <si>
    <t>ARBEITSZEIT UND EINSATZ</t>
  </si>
  <si>
    <t>Pause (Min.)</t>
  </si>
  <si>
    <t>Arbeitszeit</t>
  </si>
  <si>
    <t>Personen vor Ort</t>
  </si>
  <si>
    <t>Personalstunden</t>
  </si>
  <si>
    <t>Geräte im Einsatz</t>
  </si>
  <si>
    <t>EINGESETZTES PERSONAL UND GERÄTE  ·  maximal zehn Positionen je Bautag</t>
  </si>
  <si>
    <t>Stunden je Einheit</t>
  </si>
  <si>
    <t>Gesamtstunden</t>
  </si>
  <si>
    <t>Summe der erfassten Stunden (Personal und Geräte)</t>
  </si>
  <si>
    <t>AUSGEFÜHRTE ARBEITEN UND LEISTUNGEN</t>
  </si>
  <si>
    <t>Baufortschritt</t>
  </si>
  <si>
    <t>UNTERSCHRIFTEN</t>
  </si>
  <si>
    <t>Ersteller · Polier / Bauführer</t>
  </si>
  <si>
    <t>Bauleitung Auftragnehmer</t>
  </si>
  <si>
    <t>Auftraggeber / Objektüberwachung</t>
  </si>
  <si>
    <t>Erzeugt aus den Blättern Bautagebuch, Einsatzerfassung, Lieferungen und Vorkommnisse.</t>
  </si>
  <si>
    <t>Ausdruck vom</t>
  </si>
  <si>
    <t>AUSWAHLLISTEN</t>
  </si>
  <si>
    <t>Grundlage aller Dropdown-Felder der Vorlage · Einträge können angepasst und ergänzt werden · die Spalte „Wochentag (System)“ wird von Formeln verwendet und darf nicht verändert werden</t>
  </si>
  <si>
    <t>Einsatzkategorie</t>
  </si>
  <si>
    <t>Funktion (Personal)</t>
  </si>
  <si>
    <t>Geräteart</t>
  </si>
  <si>
    <t>Prüfstatus</t>
  </si>
  <si>
    <t>Vorkommnisart</t>
  </si>
  <si>
    <t>Bearbeitungsstatus</t>
  </si>
  <si>
    <t>Freigabestatus</t>
  </si>
  <si>
    <t>Wochentag (System)</t>
  </si>
  <si>
    <t>Bauleiter</t>
  </si>
  <si>
    <t>Montag</t>
  </si>
  <si>
    <t>Dienstag</t>
  </si>
  <si>
    <t>Vorarbeiter</t>
  </si>
  <si>
    <t>Mittwoch</t>
  </si>
  <si>
    <t>Nebel</t>
  </si>
  <si>
    <t>Schalung</t>
  </si>
  <si>
    <t>Mobilbagger 15 t</t>
  </si>
  <si>
    <t>kritisch</t>
  </si>
  <si>
    <t>Donnerstag</t>
  </si>
  <si>
    <t>Dachtragwerk</t>
  </si>
  <si>
    <t>Minibagger 1,9 t</t>
  </si>
  <si>
    <t>Freitag</t>
  </si>
  <si>
    <t>Fassade / Gebäudehülle</t>
  </si>
  <si>
    <t>Auszubildender</t>
  </si>
  <si>
    <t>kg</t>
  </si>
  <si>
    <t>Nachtrag</t>
  </si>
  <si>
    <t>Samstag</t>
  </si>
  <si>
    <t>Ausbau</t>
  </si>
  <si>
    <t>Graupel / Hagel</t>
  </si>
  <si>
    <t>l</t>
  </si>
  <si>
    <t>Sonntag</t>
  </si>
  <si>
    <t>Technische Gebäudeausrüstung</t>
  </si>
  <si>
    <t>Schnee</t>
  </si>
  <si>
    <t>Zimmerer</t>
  </si>
  <si>
    <t>Kranführer</t>
  </si>
  <si>
    <t>Außenanlagen</t>
  </si>
  <si>
    <t>Frost</t>
  </si>
  <si>
    <t>Dachdecker</t>
  </si>
  <si>
    <t>h</t>
  </si>
  <si>
    <t>Abnahme / Übergabe</t>
  </si>
  <si>
    <t>Sturm</t>
  </si>
  <si>
    <t>Elektrotechnik</t>
  </si>
  <si>
    <t>Rüttelplatte</t>
  </si>
  <si>
    <t>Rolle</t>
  </si>
  <si>
    <t>Sanitär / Heizung / Lüftung</t>
  </si>
  <si>
    <t>Teleskopstapler</t>
  </si>
  <si>
    <t>Trockenbau</t>
  </si>
  <si>
    <t>Vermesser</t>
  </si>
  <si>
    <t>Baustromverteiler</t>
  </si>
  <si>
    <t>Estrich / Bodenbelag</t>
  </si>
  <si>
    <t>Maler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</si>
</sst>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&quot; €&quot;"/>
    <numFmt numFmtId="165" formatCode="dd\.mm\.yyyy"/>
    <numFmt numFmtId="166" formatCode="hh:mm"/>
    <numFmt numFmtId="167" formatCode="#,##0.00&quot; h&quot;"/>
    <numFmt numFmtId="168" formatCode="#,##0.0"/>
    <numFmt numFmtId="169" formatCode="0\ %"/>
    <numFmt numFmtId="170" formatCode="0&quot; AT&quot;"/>
    <numFmt numFmtId="171" formatCode="0&quot; °C&quot;"/>
    <numFmt numFmtId="172" formatCode="0.0&quot; mm&quot;"/>
    <numFmt numFmtId="173" formatCode="0&quot; km/h&quot;"/>
    <numFmt numFmtId="174" formatCode="#,##0.00&quot; €&quot;"/>
    <numFmt numFmtId="175" formatCode="0&quot; T&quot;"/>
  </numFmts>
  <fonts count="34" x14ac:knownFonts="1">
    <font>
      <sz val="11"/>
      <color theme="1"/>
      <name val="Calibri"/>
      <family val="2"/>
      <charset val="1"/>
    </font>
    <font>
      <b/>
      <sz val="24"/>
      <color rgb="FFFFFFFF"/>
      <name val="Calibri"/>
      <charset val="1"/>
    </font>
    <font>
      <sz val="11"/>
      <color rgb="FFBFD2E0"/>
      <name val="Calibri"/>
      <charset val="1"/>
    </font>
    <font>
      <sz val="9"/>
      <color rgb="FFF7E7CC"/>
      <name val="Calibri"/>
      <charset val="1"/>
    </font>
    <font>
      <sz val="6"/>
      <color rgb="FFFFFFFF"/>
      <name val="Calibri"/>
      <charset val="1"/>
    </font>
    <font>
      <b/>
      <sz val="9.5"/>
      <color rgb="FFFFFFFF"/>
      <name val="Calibri"/>
      <charset val="1"/>
    </font>
    <font>
      <sz val="9.5"/>
      <color rgb="FF63758A"/>
      <name val="Calibri"/>
      <charset val="1"/>
    </font>
    <font>
      <b/>
      <sz val="10.5"/>
      <color rgb="FF1B2A38"/>
      <name val="Calibri"/>
      <charset val="1"/>
    </font>
    <font>
      <b/>
      <sz val="8.5"/>
      <color rgb="FF63758A"/>
      <name val="Calibri"/>
      <charset val="1"/>
    </font>
    <font>
      <b/>
      <sz val="20"/>
      <color rgb="FF16324A"/>
      <name val="Calibri"/>
      <charset val="1"/>
    </font>
    <font>
      <sz val="9.5"/>
      <color rgb="FF1B2A38"/>
      <name val="Calibri"/>
      <charset val="1"/>
    </font>
    <font>
      <b/>
      <sz val="17"/>
      <color rgb="FFFFFFFF"/>
      <name val="Calibri"/>
      <charset val="1"/>
    </font>
    <font>
      <sz val="9.5"/>
      <color rgb="FFBFD2E0"/>
      <name val="Calibri"/>
      <charset val="1"/>
    </font>
    <font>
      <b/>
      <sz val="8.5"/>
      <color rgb="FFFFFFFF"/>
      <name val="Calibri"/>
      <charset val="1"/>
    </font>
    <font>
      <b/>
      <sz val="9.5"/>
      <color rgb="FF1B2A38"/>
      <name val="Calibri"/>
      <charset val="1"/>
    </font>
    <font>
      <i/>
      <sz val="8"/>
      <color rgb="FF8A97A5"/>
      <name val="Calibri"/>
      <charset val="1"/>
    </font>
    <font>
      <b/>
      <sz val="9.5"/>
      <color rgb="FF63758A"/>
      <name val="Calibri"/>
      <charset val="1"/>
    </font>
    <font>
      <b/>
      <sz val="19"/>
      <color rgb="FFFFFFFF"/>
      <name val="Calibri"/>
      <charset val="1"/>
    </font>
    <font>
      <b/>
      <sz val="12"/>
      <color rgb="FFF7E7CC"/>
      <name val="Calibri"/>
      <charset val="1"/>
    </font>
    <font>
      <sz val="9"/>
      <color rgb="FFBFD2E0"/>
      <name val="Calibri"/>
      <charset val="1"/>
    </font>
    <font>
      <b/>
      <sz val="8"/>
      <color rgb="FFFFFFFF"/>
      <name val="Calibri"/>
      <charset val="1"/>
    </font>
    <font>
      <b/>
      <sz val="12"/>
      <color rgb="FF16324A"/>
      <name val="Calibri"/>
      <charset val="1"/>
    </font>
    <font>
      <b/>
      <sz val="10"/>
      <color rgb="FF1B2A38"/>
      <name val="Calibri"/>
      <charset val="1"/>
    </font>
    <font>
      <sz val="10"/>
      <color rgb="FF1B2A38"/>
      <name val="Calibri"/>
      <charset val="1"/>
    </font>
    <font>
      <b/>
      <sz val="9"/>
      <color rgb="FFFFFFFF"/>
      <name val="Calibri"/>
      <charset val="1"/>
    </font>
    <font>
      <sz val="8.5"/>
      <color rgb="FF63758A"/>
      <name val="Calibri"/>
      <charset val="1"/>
    </font>
    <font>
      <sz val="9"/>
      <color rgb="FF1B2A38"/>
      <name val="Calibri"/>
      <charset val="1"/>
    </font>
    <font>
      <b/>
      <sz val="10"/>
      <color rgb="FFFFFFFF"/>
      <name val="Calibri"/>
      <charset val="1"/>
    </font>
    <font>
      <b/>
      <sz val="11"/>
      <color rgb="FF16324A"/>
      <name val="Calibri"/>
      <charset val="1"/>
    </font>
    <font>
      <sz val="8.5"/>
      <color rgb="FF1B2A38"/>
      <name val="Calibri"/>
      <charset val="1"/>
    </font>
    <font>
      <b/>
      <sz val="8"/>
      <color rgb="FF16324A"/>
      <name val="Calibri"/>
      <charset val="1"/>
    </font>
    <font>
      <sz val="8"/>
      <color rgb="FF63758A"/>
      <name val="Calibri"/>
      <charset val="1"/>
    </font>
    <font>
      <b/>
      <sz val="8"/>
      <color rgb="FF63758A"/>
      <name val="Calibri"/>
      <charset val="1"/>
    </font>
    <font>
      <sz val="10"/>
      <color rgb="FF63758A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0E2233"/>
        <bgColor rgb="FF1B2A38"/>
      </patternFill>
    </fill>
    <fill>
      <patternFill patternType="solid">
        <fgColor rgb="FFC8861A"/>
        <bgColor rgb="FFFF6600"/>
      </patternFill>
    </fill>
    <fill>
      <patternFill patternType="solid">
        <fgColor rgb="FF27577D"/>
        <bgColor rgb="FF16324A"/>
      </patternFill>
    </fill>
    <fill>
      <patternFill patternType="solid">
        <fgColor rgb="FFFDF4E4"/>
        <bgColor rgb="FFFBF2E3"/>
      </patternFill>
    </fill>
    <fill>
      <patternFill patternType="solid">
        <fgColor rgb="FFF3F6F9"/>
        <bgColor rgb="FFFDF4E4"/>
      </patternFill>
    </fill>
    <fill>
      <patternFill patternType="solid">
        <fgColor rgb="FFE6EDF3"/>
        <bgColor rgb="FFDDE4EA"/>
      </patternFill>
    </fill>
    <fill>
      <patternFill patternType="solid">
        <fgColor rgb="FFFFFFFF"/>
        <bgColor rgb="FFF3F6F9"/>
      </patternFill>
    </fill>
    <fill>
      <patternFill patternType="solid">
        <fgColor rgb="FF5B7C99"/>
        <bgColor rgb="FF63758A"/>
      </patternFill>
    </fill>
    <fill>
      <patternFill patternType="solid">
        <fgColor rgb="FF8A97A5"/>
        <bgColor rgb="FF9999FF"/>
      </patternFill>
    </fill>
    <fill>
      <patternFill patternType="solid">
        <fgColor rgb="FF16324A"/>
        <bgColor rgb="FF1B2A38"/>
      </patternFill>
    </fill>
  </fills>
  <borders count="10">
    <border>
      <left/>
      <right/>
      <top/>
      <bottom/>
      <diagonal/>
    </border>
    <border>
      <left/>
      <right/>
      <top/>
      <bottom style="thin">
        <color rgb="FFC8861A"/>
      </bottom>
      <diagonal/>
    </border>
    <border>
      <left/>
      <right/>
      <top/>
      <bottom style="thin">
        <color rgb="FFC3D2DD"/>
      </bottom>
      <diagonal/>
    </border>
    <border>
      <left style="medium">
        <color rgb="FFC8861A"/>
      </left>
      <right style="thin">
        <color rgb="FFC3D2DD"/>
      </right>
      <top style="thin">
        <color rgb="FFC3D2DD"/>
      </top>
      <bottom style="thin">
        <color rgb="FFC3D2DD"/>
      </bottom>
      <diagonal/>
    </border>
    <border>
      <left/>
      <right/>
      <top/>
      <bottom style="hair">
        <color rgb="FFC3D2DD"/>
      </bottom>
      <diagonal/>
    </border>
    <border>
      <left style="thin">
        <color rgb="FFC3D2DD"/>
      </left>
      <right style="thin">
        <color rgb="FFC3D2DD"/>
      </right>
      <top style="thin">
        <color rgb="FFC3D2DD"/>
      </top>
      <bottom style="thin">
        <color rgb="FFC3D2DD"/>
      </bottom>
      <diagonal/>
    </border>
    <border>
      <left style="hair">
        <color rgb="FFC3D2DD"/>
      </left>
      <right style="hair">
        <color rgb="FFC3D2DD"/>
      </right>
      <top/>
      <bottom style="thin">
        <color rgb="FFC3D2DD"/>
      </bottom>
      <diagonal/>
    </border>
    <border>
      <left style="medium">
        <color rgb="FFC8861A"/>
      </left>
      <right style="thin">
        <color rgb="FFC3D2DD"/>
      </right>
      <top style="thin">
        <color rgb="FFC3D2DD"/>
      </top>
      <bottom style="medium">
        <color rgb="FFC8861A"/>
      </bottom>
      <diagonal/>
    </border>
    <border>
      <left style="thin">
        <color rgb="FFC3D2DD"/>
      </left>
      <right style="thin">
        <color rgb="FFC3D2DD"/>
      </right>
      <top style="thin">
        <color rgb="FFC3D2DD"/>
      </top>
      <bottom style="medium">
        <color rgb="FF16324A"/>
      </bottom>
      <diagonal/>
    </border>
    <border>
      <left/>
      <right/>
      <top style="thin">
        <color rgb="FFC3D2DD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12" fillId="2" borderId="0" xfId="0" applyFont="1" applyFill="1" applyAlignment="1">
      <alignment horizontal="left" vertical="center" indent="1"/>
    </xf>
    <xf numFmtId="0" fontId="11" fillId="2" borderId="0" xfId="0" applyFont="1" applyFill="1" applyAlignment="1">
      <alignment horizontal="left" vertical="center" indent="1"/>
    </xf>
    <xf numFmtId="0" fontId="10" fillId="8" borderId="4" xfId="0" applyFont="1" applyFill="1" applyBorder="1" applyAlignment="1">
      <alignment horizontal="left" vertical="center" wrapText="1" indent="1"/>
    </xf>
    <xf numFmtId="0" fontId="10" fillId="6" borderId="4" xfId="0" applyFont="1" applyFill="1" applyBorder="1" applyAlignment="1">
      <alignment horizontal="left" vertical="center" wrapText="1" indent="1"/>
    </xf>
    <xf numFmtId="169" fontId="9" fillId="6" borderId="3" xfId="0" applyNumberFormat="1" applyFont="1" applyFill="1" applyBorder="1" applyAlignment="1">
      <alignment horizontal="left" vertical="center" indent="1"/>
    </xf>
    <xf numFmtId="168" fontId="9" fillId="6" borderId="3" xfId="0" applyNumberFormat="1" applyFont="1" applyFill="1" applyBorder="1" applyAlignment="1">
      <alignment horizontal="left" vertical="center" indent="1"/>
    </xf>
    <xf numFmtId="167" fontId="9" fillId="6" borderId="3" xfId="0" applyNumberFormat="1" applyFont="1" applyFill="1" applyBorder="1" applyAlignment="1">
      <alignment horizontal="left" vertical="center" indent="1"/>
    </xf>
    <xf numFmtId="3" fontId="9" fillId="6" borderId="3" xfId="0" applyNumberFormat="1" applyFont="1" applyFill="1" applyBorder="1" applyAlignment="1">
      <alignment horizontal="left" vertical="center" indent="1"/>
    </xf>
    <xf numFmtId="0" fontId="8" fillId="7" borderId="3" xfId="0" applyFont="1" applyFill="1" applyBorder="1" applyAlignment="1">
      <alignment horizontal="left" vertical="center" indent="1"/>
    </xf>
    <xf numFmtId="0" fontId="5" fillId="4" borderId="0" xfId="0" applyFont="1" applyFill="1" applyAlignment="1">
      <alignment horizontal="left" vertical="center" indent="1"/>
    </xf>
    <xf numFmtId="0" fontId="4" fillId="3" borderId="0" xfId="0" applyFont="1" applyFill="1" applyAlignment="1">
      <alignment horizontal="left" vertical="center" indent="1"/>
    </xf>
    <xf numFmtId="0" fontId="3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7" fillId="5" borderId="1" xfId="0" applyFont="1" applyFill="1" applyBorder="1" applyAlignment="1">
      <alignment horizontal="left" vertical="center"/>
    </xf>
    <xf numFmtId="164" fontId="7" fillId="5" borderId="1" xfId="0" applyNumberFormat="1" applyFont="1" applyFill="1" applyBorder="1" applyAlignment="1">
      <alignment horizontal="left" vertical="center"/>
    </xf>
    <xf numFmtId="165" fontId="7" fillId="5" borderId="1" xfId="0" applyNumberFormat="1" applyFont="1" applyFill="1" applyBorder="1" applyAlignment="1">
      <alignment horizontal="left" vertical="center"/>
    </xf>
    <xf numFmtId="166" fontId="7" fillId="5" borderId="1" xfId="0" applyNumberFormat="1" applyFont="1" applyFill="1" applyBorder="1" applyAlignment="1">
      <alignment horizontal="left" vertical="center"/>
    </xf>
    <xf numFmtId="3" fontId="7" fillId="5" borderId="1" xfId="0" applyNumberFormat="1" applyFont="1" applyFill="1" applyBorder="1" applyAlignment="1">
      <alignment horizontal="left" vertical="center"/>
    </xf>
    <xf numFmtId="167" fontId="7" fillId="6" borderId="2" xfId="0" applyNumberFormat="1" applyFont="1" applyFill="1" applyBorder="1" applyAlignment="1">
      <alignment horizontal="left" vertical="center"/>
    </xf>
    <xf numFmtId="165" fontId="7" fillId="6" borderId="2" xfId="0" applyNumberFormat="1" applyFont="1" applyFill="1" applyBorder="1" applyAlignment="1">
      <alignment horizontal="left" vertical="center"/>
    </xf>
    <xf numFmtId="3" fontId="7" fillId="6" borderId="2" xfId="0" applyNumberFormat="1" applyFont="1" applyFill="1" applyBorder="1" applyAlignment="1">
      <alignment horizontal="left" vertical="center"/>
    </xf>
    <xf numFmtId="164" fontId="7" fillId="6" borderId="2" xfId="0" applyNumberFormat="1" applyFont="1" applyFill="1" applyBorder="1" applyAlignment="1">
      <alignment horizontal="left" vertical="center"/>
    </xf>
    <xf numFmtId="169" fontId="7" fillId="6" borderId="2" xfId="0" applyNumberFormat="1" applyFont="1" applyFill="1" applyBorder="1" applyAlignment="1">
      <alignment horizontal="left" vertical="center"/>
    </xf>
    <xf numFmtId="170" fontId="7" fillId="6" borderId="2" xfId="0" applyNumberFormat="1" applyFont="1" applyFill="1" applyBorder="1" applyAlignment="1">
      <alignment horizontal="left" vertical="center"/>
    </xf>
    <xf numFmtId="0" fontId="13" fillId="10" borderId="0" xfId="0" applyFont="1" applyFill="1" applyAlignment="1">
      <alignment horizontal="center" vertical="center"/>
    </xf>
    <xf numFmtId="0" fontId="5" fillId="11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/>
    </xf>
    <xf numFmtId="165" fontId="14" fillId="8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left" vertical="center"/>
    </xf>
    <xf numFmtId="0" fontId="10" fillId="8" borderId="6" xfId="0" applyFont="1" applyFill="1" applyBorder="1" applyAlignment="1">
      <alignment horizontal="left" vertical="center"/>
    </xf>
    <xf numFmtId="171" fontId="10" fillId="8" borderId="6" xfId="0" applyNumberFormat="1" applyFont="1" applyFill="1" applyBorder="1" applyAlignment="1">
      <alignment horizontal="center" vertical="center"/>
    </xf>
    <xf numFmtId="172" fontId="10" fillId="8" borderId="6" xfId="0" applyNumberFormat="1" applyFont="1" applyFill="1" applyBorder="1" applyAlignment="1">
      <alignment horizontal="center" vertical="center"/>
    </xf>
    <xf numFmtId="173" fontId="10" fillId="8" borderId="6" xfId="0" applyNumberFormat="1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center" vertical="center"/>
    </xf>
    <xf numFmtId="166" fontId="10" fillId="8" borderId="6" xfId="0" applyNumberFormat="1" applyFont="1" applyFill="1" applyBorder="1" applyAlignment="1">
      <alignment horizontal="center" vertical="center"/>
    </xf>
    <xf numFmtId="3" fontId="10" fillId="8" borderId="6" xfId="0" applyNumberFormat="1" applyFont="1" applyFill="1" applyBorder="1" applyAlignment="1">
      <alignment horizontal="center" vertical="center"/>
    </xf>
    <xf numFmtId="167" fontId="6" fillId="7" borderId="6" xfId="0" applyNumberFormat="1" applyFont="1" applyFill="1" applyBorder="1" applyAlignment="1">
      <alignment horizontal="center" vertical="center"/>
    </xf>
    <xf numFmtId="3" fontId="6" fillId="7" borderId="6" xfId="0" applyNumberFormat="1" applyFont="1" applyFill="1" applyBorder="1" applyAlignment="1">
      <alignment horizontal="center" vertical="center"/>
    </xf>
    <xf numFmtId="0" fontId="10" fillId="8" borderId="6" xfId="0" applyFont="1" applyFill="1" applyBorder="1" applyAlignment="1">
      <alignment horizontal="left" vertical="top" wrapText="1"/>
    </xf>
    <xf numFmtId="0" fontId="10" fillId="8" borderId="6" xfId="0" applyFont="1" applyFill="1" applyBorder="1" applyAlignment="1">
      <alignment horizontal="left" vertical="center" wrapText="1"/>
    </xf>
    <xf numFmtId="169" fontId="10" fillId="8" borderId="6" xfId="0" applyNumberFormat="1" applyFont="1" applyFill="1" applyBorder="1" applyAlignment="1">
      <alignment horizontal="center" vertical="center"/>
    </xf>
    <xf numFmtId="165" fontId="14" fillId="6" borderId="6" xfId="0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left" vertical="center"/>
    </xf>
    <xf numFmtId="171" fontId="10" fillId="6" borderId="6" xfId="0" applyNumberFormat="1" applyFont="1" applyFill="1" applyBorder="1" applyAlignment="1">
      <alignment horizontal="center" vertical="center"/>
    </xf>
    <xf numFmtId="172" fontId="10" fillId="6" borderId="6" xfId="0" applyNumberFormat="1" applyFont="1" applyFill="1" applyBorder="1" applyAlignment="1">
      <alignment horizontal="center" vertical="center"/>
    </xf>
    <xf numFmtId="173" fontId="10" fillId="6" borderId="6" xfId="0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center" vertical="center"/>
    </xf>
    <xf numFmtId="166" fontId="10" fillId="6" borderId="6" xfId="0" applyNumberFormat="1" applyFont="1" applyFill="1" applyBorder="1" applyAlignment="1">
      <alignment horizontal="center" vertical="center"/>
    </xf>
    <xf numFmtId="3" fontId="10" fillId="6" borderId="6" xfId="0" applyNumberFormat="1" applyFont="1" applyFill="1" applyBorder="1" applyAlignment="1">
      <alignment horizontal="center" vertical="center"/>
    </xf>
    <xf numFmtId="0" fontId="10" fillId="6" borderId="6" xfId="0" applyFont="1" applyFill="1" applyBorder="1" applyAlignment="1">
      <alignment horizontal="left" vertical="top" wrapText="1"/>
    </xf>
    <xf numFmtId="0" fontId="10" fillId="6" borderId="6" xfId="0" applyFont="1" applyFill="1" applyBorder="1" applyAlignment="1">
      <alignment horizontal="left" vertical="center" wrapText="1"/>
    </xf>
    <xf numFmtId="169" fontId="10" fillId="6" borderId="6" xfId="0" applyNumberFormat="1" applyFont="1" applyFill="1" applyBorder="1" applyAlignment="1">
      <alignment horizontal="center" vertical="center"/>
    </xf>
    <xf numFmtId="167" fontId="10" fillId="8" borderId="6" xfId="0" applyNumberFormat="1" applyFont="1" applyFill="1" applyBorder="1" applyAlignment="1">
      <alignment horizontal="center" vertical="center"/>
    </xf>
    <xf numFmtId="174" fontId="10" fillId="8" borderId="6" xfId="0" applyNumberFormat="1" applyFont="1" applyFill="1" applyBorder="1" applyAlignment="1">
      <alignment horizontal="center" vertical="center"/>
    </xf>
    <xf numFmtId="174" fontId="6" fillId="7" borderId="6" xfId="0" applyNumberFormat="1" applyFont="1" applyFill="1" applyBorder="1" applyAlignment="1">
      <alignment horizontal="center" vertical="center"/>
    </xf>
    <xf numFmtId="0" fontId="15" fillId="7" borderId="6" xfId="0" applyFont="1" applyFill="1" applyBorder="1" applyAlignment="1">
      <alignment horizontal="center" vertical="center"/>
    </xf>
    <xf numFmtId="167" fontId="10" fillId="6" borderId="6" xfId="0" applyNumberFormat="1" applyFont="1" applyFill="1" applyBorder="1" applyAlignment="1">
      <alignment horizontal="center" vertical="center"/>
    </xf>
    <xf numFmtId="174" fontId="10" fillId="6" borderId="6" xfId="0" applyNumberFormat="1" applyFont="1" applyFill="1" applyBorder="1" applyAlignment="1">
      <alignment horizontal="center" vertical="center"/>
    </xf>
    <xf numFmtId="4" fontId="10" fillId="8" borderId="6" xfId="0" applyNumberFormat="1" applyFont="1" applyFill="1" applyBorder="1" applyAlignment="1">
      <alignment horizontal="center" vertical="center"/>
    </xf>
    <xf numFmtId="4" fontId="10" fillId="6" borderId="6" xfId="0" applyNumberFormat="1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170" fontId="10" fillId="8" borderId="6" xfId="0" applyNumberFormat="1" applyFont="1" applyFill="1" applyBorder="1" applyAlignment="1">
      <alignment horizontal="center" vertical="center"/>
    </xf>
    <xf numFmtId="165" fontId="10" fillId="8" borderId="6" xfId="0" applyNumberFormat="1" applyFont="1" applyFill="1" applyBorder="1" applyAlignment="1">
      <alignment horizontal="center" vertical="center"/>
    </xf>
    <xf numFmtId="175" fontId="6" fillId="7" borderId="6" xfId="0" applyNumberFormat="1" applyFont="1" applyFill="1" applyBorder="1" applyAlignment="1">
      <alignment horizontal="center" vertical="center"/>
    </xf>
    <xf numFmtId="170" fontId="10" fillId="6" borderId="6" xfId="0" applyNumberFormat="1" applyFont="1" applyFill="1" applyBorder="1" applyAlignment="1">
      <alignment horizontal="center" vertical="center"/>
    </xf>
    <xf numFmtId="165" fontId="10" fillId="6" borderId="6" xfId="0" applyNumberFormat="1" applyFont="1" applyFill="1" applyBorder="1" applyAlignment="1">
      <alignment horizontal="center" vertical="center"/>
    </xf>
    <xf numFmtId="0" fontId="20" fillId="4" borderId="5" xfId="0" applyFont="1" applyFill="1" applyBorder="1" applyAlignment="1">
      <alignment horizontal="center" vertical="center" wrapText="1"/>
    </xf>
    <xf numFmtId="0" fontId="22" fillId="8" borderId="5" xfId="0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/>
    </xf>
    <xf numFmtId="0" fontId="25" fillId="6" borderId="5" xfId="0" applyFont="1" applyFill="1" applyBorder="1" applyAlignment="1">
      <alignment horizontal="left" vertical="center"/>
    </xf>
    <xf numFmtId="0" fontId="20" fillId="9" borderId="5" xfId="0" applyFont="1" applyFill="1" applyBorder="1" applyAlignment="1">
      <alignment horizontal="center" vertical="center" wrapText="1"/>
    </xf>
    <xf numFmtId="171" fontId="23" fillId="8" borderId="5" xfId="0" applyNumberFormat="1" applyFont="1" applyFill="1" applyBorder="1" applyAlignment="1">
      <alignment horizontal="center" vertical="center"/>
    </xf>
    <xf numFmtId="172" fontId="23" fillId="8" borderId="5" xfId="0" applyNumberFormat="1" applyFont="1" applyFill="1" applyBorder="1" applyAlignment="1">
      <alignment horizontal="center" vertical="center"/>
    </xf>
    <xf numFmtId="173" fontId="23" fillId="8" borderId="5" xfId="0" applyNumberFormat="1" applyFont="1" applyFill="1" applyBorder="1" applyAlignment="1">
      <alignment horizontal="center" vertical="center"/>
    </xf>
    <xf numFmtId="166" fontId="23" fillId="8" borderId="5" xfId="0" applyNumberFormat="1" applyFont="1" applyFill="1" applyBorder="1" applyAlignment="1">
      <alignment horizontal="center" vertical="center"/>
    </xf>
    <xf numFmtId="3" fontId="23" fillId="8" borderId="5" xfId="0" applyNumberFormat="1" applyFont="1" applyFill="1" applyBorder="1" applyAlignment="1">
      <alignment horizontal="center" vertical="center"/>
    </xf>
    <xf numFmtId="167" fontId="22" fillId="8" borderId="5" xfId="0" applyNumberFormat="1" applyFont="1" applyFill="1" applyBorder="1" applyAlignment="1">
      <alignment horizontal="center" vertical="center"/>
    </xf>
    <xf numFmtId="0" fontId="26" fillId="8" borderId="5" xfId="0" applyFont="1" applyFill="1" applyBorder="1" applyAlignment="1">
      <alignment horizontal="left" vertical="center"/>
    </xf>
    <xf numFmtId="0" fontId="26" fillId="8" borderId="5" xfId="0" applyFont="1" applyFill="1" applyBorder="1" applyAlignment="1">
      <alignment horizontal="center" vertical="center"/>
    </xf>
    <xf numFmtId="3" fontId="26" fillId="8" borderId="5" xfId="0" applyNumberFormat="1" applyFont="1" applyFill="1" applyBorder="1" applyAlignment="1">
      <alignment horizontal="center" vertical="center"/>
    </xf>
    <xf numFmtId="167" fontId="26" fillId="8" borderId="5" xfId="0" applyNumberFormat="1" applyFont="1" applyFill="1" applyBorder="1" applyAlignment="1">
      <alignment horizontal="center" vertical="center"/>
    </xf>
    <xf numFmtId="0" fontId="26" fillId="6" borderId="5" xfId="0" applyFont="1" applyFill="1" applyBorder="1" applyAlignment="1">
      <alignment horizontal="left" vertical="center"/>
    </xf>
    <xf numFmtId="0" fontId="26" fillId="6" borderId="5" xfId="0" applyFont="1" applyFill="1" applyBorder="1" applyAlignment="1">
      <alignment horizontal="center" vertical="center"/>
    </xf>
    <xf numFmtId="3" fontId="26" fillId="6" borderId="5" xfId="0" applyNumberFormat="1" applyFont="1" applyFill="1" applyBorder="1" applyAlignment="1">
      <alignment horizontal="center" vertical="center"/>
    </xf>
    <xf numFmtId="167" fontId="26" fillId="6" borderId="5" xfId="0" applyNumberFormat="1" applyFont="1" applyFill="1" applyBorder="1" applyAlignment="1">
      <alignment horizontal="center" vertical="center"/>
    </xf>
    <xf numFmtId="167" fontId="27" fillId="4" borderId="5" xfId="0" applyNumberFormat="1" applyFont="1" applyFill="1" applyBorder="1" applyAlignment="1">
      <alignment horizontal="center" vertical="center"/>
    </xf>
    <xf numFmtId="0" fontId="29" fillId="8" borderId="5" xfId="0" applyFont="1" applyFill="1" applyBorder="1" applyAlignment="1">
      <alignment horizontal="center" vertical="center"/>
    </xf>
    <xf numFmtId="0" fontId="29" fillId="8" borderId="5" xfId="0" applyFont="1" applyFill="1" applyBorder="1" applyAlignment="1">
      <alignment horizontal="left" vertical="center"/>
    </xf>
    <xf numFmtId="0" fontId="29" fillId="6" borderId="5" xfId="0" applyFont="1" applyFill="1" applyBorder="1" applyAlignment="1">
      <alignment horizontal="center" vertical="center"/>
    </xf>
    <xf numFmtId="0" fontId="29" fillId="6" borderId="5" xfId="0" applyFont="1" applyFill="1" applyBorder="1" applyAlignment="1">
      <alignment horizontal="left" vertical="center"/>
    </xf>
    <xf numFmtId="0" fontId="31" fillId="6" borderId="9" xfId="0" applyFont="1" applyFill="1" applyBorder="1" applyAlignment="1">
      <alignment horizontal="right" vertical="center"/>
    </xf>
    <xf numFmtId="165" fontId="32" fillId="6" borderId="9" xfId="0" applyNumberFormat="1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 wrapText="1"/>
    </xf>
    <xf numFmtId="0" fontId="23" fillId="8" borderId="5" xfId="0" applyFont="1" applyFill="1" applyBorder="1" applyAlignment="1">
      <alignment horizontal="left" vertical="center"/>
    </xf>
    <xf numFmtId="0" fontId="33" fillId="7" borderId="5" xfId="0" applyFont="1" applyFill="1" applyBorder="1" applyAlignment="1">
      <alignment horizontal="left" vertical="center"/>
    </xf>
    <xf numFmtId="0" fontId="23" fillId="6" borderId="5" xfId="0" applyFont="1" applyFill="1" applyBorder="1" applyAlignment="1">
      <alignment horizontal="left" vertical="center"/>
    </xf>
    <xf numFmtId="0" fontId="13" fillId="4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left" vertical="center" indent="1"/>
    </xf>
    <xf numFmtId="0" fontId="18" fillId="2" borderId="0" xfId="0" applyFont="1" applyFill="1" applyAlignment="1">
      <alignment horizontal="right" vertical="center" indent="1"/>
    </xf>
    <xf numFmtId="0" fontId="19" fillId="2" borderId="0" xfId="0" applyFont="1" applyFill="1" applyAlignment="1">
      <alignment horizontal="left" vertical="center" indent="1"/>
    </xf>
    <xf numFmtId="0" fontId="19" fillId="2" borderId="0" xfId="0" applyFont="1" applyFill="1" applyAlignment="1">
      <alignment horizontal="right" vertical="center" indent="1"/>
    </xf>
    <xf numFmtId="0" fontId="20" fillId="4" borderId="5" xfId="0" applyFont="1" applyFill="1" applyBorder="1" applyAlignment="1">
      <alignment horizontal="center" vertical="center" wrapText="1"/>
    </xf>
    <xf numFmtId="165" fontId="21" fillId="5" borderId="7" xfId="0" applyNumberFormat="1" applyFont="1" applyFill="1" applyBorder="1" applyAlignment="1">
      <alignment horizontal="center" vertical="center"/>
    </xf>
    <xf numFmtId="0" fontId="22" fillId="8" borderId="5" xfId="0" applyFont="1" applyFill="1" applyBorder="1" applyAlignment="1">
      <alignment horizontal="center" vertical="center"/>
    </xf>
    <xf numFmtId="0" fontId="24" fillId="11" borderId="0" xfId="0" applyFont="1" applyFill="1" applyAlignment="1">
      <alignment horizontal="left" vertical="center" indent="1"/>
    </xf>
    <xf numFmtId="0" fontId="14" fillId="8" borderId="5" xfId="0" applyFont="1" applyFill="1" applyBorder="1" applyAlignment="1">
      <alignment horizontal="left" vertical="center"/>
    </xf>
    <xf numFmtId="0" fontId="24" fillId="4" borderId="5" xfId="0" applyFont="1" applyFill="1" applyBorder="1" applyAlignment="1">
      <alignment horizontal="right" vertical="center"/>
    </xf>
    <xf numFmtId="169" fontId="28" fillId="8" borderId="5" xfId="0" applyNumberFormat="1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left" vertical="top" wrapText="1" indent="1"/>
    </xf>
    <xf numFmtId="0" fontId="20" fillId="9" borderId="5" xfId="0" applyFont="1" applyFill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left" vertical="center"/>
    </xf>
    <xf numFmtId="0" fontId="26" fillId="6" borderId="5" xfId="0" applyFont="1" applyFill="1" applyBorder="1" applyAlignment="1">
      <alignment horizontal="left" vertical="center"/>
    </xf>
    <xf numFmtId="0" fontId="29" fillId="8" borderId="5" xfId="0" applyFont="1" applyFill="1" applyBorder="1" applyAlignment="1">
      <alignment horizontal="left" vertical="center" wrapText="1"/>
    </xf>
    <xf numFmtId="0" fontId="29" fillId="6" borderId="5" xfId="0" applyFont="1" applyFill="1" applyBorder="1" applyAlignment="1">
      <alignment horizontal="left" vertical="center" wrapText="1"/>
    </xf>
    <xf numFmtId="0" fontId="0" fillId="8" borderId="8" xfId="0" applyFill="1" applyBorder="1"/>
    <xf numFmtId="0" fontId="30" fillId="7" borderId="5" xfId="0" applyFont="1" applyFill="1" applyBorder="1" applyAlignment="1">
      <alignment horizontal="center" vertical="center" wrapText="1"/>
    </xf>
    <xf numFmtId="0" fontId="25" fillId="8" borderId="5" xfId="0" applyFont="1" applyFill="1" applyBorder="1" applyAlignment="1">
      <alignment horizontal="center" vertical="center" wrapText="1"/>
    </xf>
    <xf numFmtId="0" fontId="31" fillId="6" borderId="9" xfId="0" applyFont="1" applyFill="1" applyBorder="1" applyAlignment="1">
      <alignment horizontal="left" vertical="center" indent="1"/>
    </xf>
  </cellXfs>
  <cellStyles count="1">
    <cellStyle name="Standard" xfId="0" builtinId="0"/>
  </cellStyles>
  <dxfs count="12">
    <dxf>
      <font>
        <b/>
        <color rgb="FFA3312C"/>
        <name val="Calibri"/>
        <charset val="1"/>
      </font>
      <fill>
        <patternFill>
          <bgColor rgb="FFF7E0DE"/>
        </patternFill>
      </fill>
    </dxf>
    <dxf>
      <font>
        <i/>
        <color rgb="FF8A97A5"/>
        <name val="Calibri"/>
        <charset val="1"/>
      </font>
    </dxf>
    <dxf>
      <font>
        <color rgb="FFA3312C"/>
        <name val="Calibri"/>
        <charset val="1"/>
      </font>
      <fill>
        <patternFill>
          <bgColor rgb="FFF7E0DE"/>
        </patternFill>
      </fill>
    </dxf>
    <dxf>
      <fill>
        <patternFill>
          <bgColor rgb="FFFDF4E4"/>
        </patternFill>
      </fill>
    </dxf>
    <dxf>
      <fill>
        <patternFill>
          <bgColor rgb="FFF7E7CC"/>
        </patternFill>
      </fill>
    </dxf>
    <dxf>
      <fill>
        <patternFill>
          <bgColor rgb="FFFBF2E3"/>
        </patternFill>
      </fill>
    </dxf>
    <dxf>
      <font>
        <color rgb="FF27577D"/>
        <name val="Calibri"/>
        <charset val="1"/>
      </font>
    </dxf>
    <dxf>
      <font>
        <b/>
        <color rgb="FFC8861A"/>
        <name val="Calibri"/>
        <charset val="1"/>
      </font>
    </dxf>
    <dxf>
      <font>
        <b/>
        <color rgb="FFA3312C"/>
        <name val="Calibri"/>
        <charset val="1"/>
      </font>
    </dxf>
    <dxf>
      <fill>
        <patternFill>
          <bgColor rgb="FFDDE4EA"/>
        </patternFill>
      </fill>
    </dxf>
    <dxf>
      <fill>
        <patternFill>
          <bgColor rgb="FFF7E7CC"/>
        </patternFill>
      </fill>
    </dxf>
    <dxf>
      <font>
        <color rgb="FFA3312C"/>
        <name val="Calibri"/>
        <charset val="1"/>
      </font>
      <fill>
        <patternFill>
          <bgColor rgb="FFF7E0D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D2E0"/>
      <rgbColor rgb="FF5B7C99"/>
      <rgbColor rgb="FF9999FF"/>
      <rgbColor rgb="FF993366"/>
      <rgbColor rgb="FFFDF4E4"/>
      <rgbColor rgb="FFE6EDF3"/>
      <rgbColor rgb="FF660066"/>
      <rgbColor rgb="FFFF8080"/>
      <rgbColor rgb="FF0066CC"/>
      <rgbColor rgb="FFC3D2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3F6F9"/>
      <rgbColor rgb="FFDDE4EA"/>
      <rgbColor rgb="FFF7E7CC"/>
      <rgbColor rgb="FFFBF2E3"/>
      <rgbColor rgb="FFFF99CC"/>
      <rgbColor rgb="FFCC99FF"/>
      <rgbColor rgb="FFF7E0DE"/>
      <rgbColor rgb="FF3366FF"/>
      <rgbColor rgb="FF33CCCC"/>
      <rgbColor rgb="FF99CC00"/>
      <rgbColor rgb="FFFFCC00"/>
      <rgbColor rgb="FFC8861A"/>
      <rgbColor rgb="FFFF6600"/>
      <rgbColor rgb="FF63758A"/>
      <rgbColor rgb="FF8A97A5"/>
      <rgbColor rgb="FF16324A"/>
      <rgbColor rgb="FF339966"/>
      <rgbColor rgb="FF0E2233"/>
      <rgbColor rgb="FF333300"/>
      <rgbColor rgb="FFA3312C"/>
      <rgbColor rgb="FF993366"/>
      <rgbColor rgb="FF27577D"/>
      <rgbColor rgb="FF1B2A38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2233"/>
    <pageSetUpPr fitToPage="1"/>
  </sheetPr>
  <dimension ref="B1:I39"/>
  <sheetViews>
    <sheetView showGridLines="0" tabSelected="1" zoomScale="90" zoomScaleNormal="90" workbookViewId="0">
      <selection activeCell="Q36" sqref="Q36"/>
    </sheetView>
  </sheetViews>
  <sheetFormatPr baseColWidth="10" defaultColWidth="8.7109375" defaultRowHeight="15" x14ac:dyDescent="0.25"/>
  <cols>
    <col min="1" max="1" width="2.140625" customWidth="1"/>
    <col min="2" max="2" width="21" bestFit="1" customWidth="1"/>
    <col min="3" max="3" width="28.42578125" bestFit="1" customWidth="1"/>
    <col min="4" max="4" width="2.140625" customWidth="1"/>
    <col min="5" max="5" width="24" bestFit="1" customWidth="1"/>
    <col min="6" max="6" width="32" customWidth="1"/>
    <col min="7" max="7" width="2.140625" customWidth="1"/>
    <col min="8" max="8" width="23.140625" bestFit="1" customWidth="1"/>
    <col min="9" max="9" width="11.42578125" bestFit="1" customWidth="1"/>
    <col min="10" max="10" width="2.140625" customWidth="1"/>
  </cols>
  <sheetData>
    <row r="1" spans="2:9" ht="39.75" customHeight="1" x14ac:dyDescent="0.25">
      <c r="B1" s="14" t="s">
        <v>0</v>
      </c>
      <c r="C1" s="14"/>
      <c r="D1" s="14"/>
      <c r="E1" s="14"/>
      <c r="F1" s="14"/>
      <c r="G1" s="14"/>
      <c r="H1" s="14"/>
      <c r="I1" s="14"/>
    </row>
    <row r="2" spans="2:9" ht="19.5" customHeight="1" x14ac:dyDescent="0.25">
      <c r="B2" s="13" t="s">
        <v>1</v>
      </c>
      <c r="C2" s="13"/>
      <c r="D2" s="13"/>
      <c r="E2" s="13"/>
      <c r="F2" s="13"/>
      <c r="G2" s="13"/>
      <c r="H2" s="13"/>
      <c r="I2" s="13"/>
    </row>
    <row r="3" spans="2:9" ht="15.75" customHeight="1" x14ac:dyDescent="0.25">
      <c r="B3" s="12" t="s">
        <v>2</v>
      </c>
      <c r="C3" s="12"/>
      <c r="D3" s="12"/>
      <c r="E3" s="12"/>
      <c r="F3" s="12"/>
      <c r="G3" s="12"/>
      <c r="H3" s="12"/>
      <c r="I3" s="12"/>
    </row>
    <row r="4" spans="2:9" ht="6" customHeight="1" x14ac:dyDescent="0.25">
      <c r="B4" s="11"/>
      <c r="C4" s="11"/>
      <c r="D4" s="11"/>
      <c r="E4" s="11"/>
      <c r="F4" s="11"/>
      <c r="G4" s="11"/>
      <c r="H4" s="11"/>
      <c r="I4" s="11"/>
    </row>
    <row r="5" spans="2:9" ht="12" customHeight="1" x14ac:dyDescent="0.25"/>
    <row r="6" spans="2:9" ht="19.5" customHeight="1" x14ac:dyDescent="0.25">
      <c r="B6" s="10" t="s">
        <v>3</v>
      </c>
      <c r="C6" s="10"/>
      <c r="E6" s="10" t="s">
        <v>4</v>
      </c>
      <c r="F6" s="10"/>
      <c r="H6" s="10" t="s">
        <v>5</v>
      </c>
      <c r="I6" s="10"/>
    </row>
    <row r="7" spans="2:9" ht="18.75" customHeight="1" x14ac:dyDescent="0.25">
      <c r="B7" s="15" t="s">
        <v>6</v>
      </c>
      <c r="C7" s="16" t="s">
        <v>7</v>
      </c>
      <c r="E7" s="15" t="s">
        <v>8</v>
      </c>
      <c r="F7" s="16" t="s">
        <v>9</v>
      </c>
      <c r="H7" s="15" t="s">
        <v>10</v>
      </c>
      <c r="I7" s="16" t="s">
        <v>11</v>
      </c>
    </row>
    <row r="8" spans="2:9" ht="18.75" customHeight="1" x14ac:dyDescent="0.25">
      <c r="B8" s="15" t="s">
        <v>12</v>
      </c>
      <c r="C8" s="16" t="s">
        <v>13</v>
      </c>
      <c r="E8" s="15" t="s">
        <v>14</v>
      </c>
      <c r="F8" s="16" t="s">
        <v>15</v>
      </c>
      <c r="H8" s="15" t="s">
        <v>16</v>
      </c>
      <c r="I8" s="17">
        <v>2450000</v>
      </c>
    </row>
    <row r="9" spans="2:9" ht="18.75" customHeight="1" x14ac:dyDescent="0.25">
      <c r="B9" s="15" t="s">
        <v>17</v>
      </c>
      <c r="C9" s="16" t="s">
        <v>18</v>
      </c>
      <c r="E9" s="15" t="s">
        <v>19</v>
      </c>
      <c r="F9" s="16" t="s">
        <v>20</v>
      </c>
      <c r="H9" s="15" t="s">
        <v>21</v>
      </c>
      <c r="I9" s="18">
        <v>46237</v>
      </c>
    </row>
    <row r="10" spans="2:9" ht="18.75" customHeight="1" x14ac:dyDescent="0.25">
      <c r="B10" s="15" t="s">
        <v>22</v>
      </c>
      <c r="C10" s="16" t="s">
        <v>23</v>
      </c>
      <c r="E10" s="15" t="s">
        <v>24</v>
      </c>
      <c r="F10" s="16" t="s">
        <v>25</v>
      </c>
      <c r="H10" s="15" t="s">
        <v>26</v>
      </c>
      <c r="I10" s="18">
        <v>46374</v>
      </c>
    </row>
    <row r="11" spans="2:9" ht="18.75" customHeight="1" x14ac:dyDescent="0.25">
      <c r="B11" s="15" t="s">
        <v>27</v>
      </c>
      <c r="C11" s="16" t="s">
        <v>28</v>
      </c>
      <c r="E11" s="15" t="s">
        <v>29</v>
      </c>
      <c r="F11" s="16" t="s">
        <v>30</v>
      </c>
      <c r="H11" s="15" t="s">
        <v>31</v>
      </c>
      <c r="I11" s="17">
        <v>2500</v>
      </c>
    </row>
    <row r="12" spans="2:9" ht="18.75" customHeight="1" x14ac:dyDescent="0.25">
      <c r="B12" s="15" t="s">
        <v>32</v>
      </c>
      <c r="C12" s="16" t="s">
        <v>33</v>
      </c>
      <c r="E12" s="15" t="s">
        <v>34</v>
      </c>
      <c r="F12" s="16" t="s">
        <v>35</v>
      </c>
      <c r="H12" s="15" t="s">
        <v>36</v>
      </c>
      <c r="I12" s="19">
        <v>0.29166666666666702</v>
      </c>
    </row>
    <row r="13" spans="2:9" ht="18.75" customHeight="1" x14ac:dyDescent="0.25">
      <c r="B13" s="15" t="s">
        <v>37</v>
      </c>
      <c r="C13" s="16" t="s">
        <v>38</v>
      </c>
      <c r="E13" s="15" t="s">
        <v>39</v>
      </c>
      <c r="F13" s="16" t="s">
        <v>40</v>
      </c>
      <c r="H13" s="15" t="s">
        <v>41</v>
      </c>
      <c r="I13" s="19">
        <v>0.6875</v>
      </c>
    </row>
    <row r="14" spans="2:9" ht="18.75" customHeight="1" x14ac:dyDescent="0.25">
      <c r="B14" s="15" t="s">
        <v>42</v>
      </c>
      <c r="C14" s="16" t="s">
        <v>43</v>
      </c>
      <c r="E14" s="15" t="s">
        <v>44</v>
      </c>
      <c r="F14" s="16" t="s">
        <v>45</v>
      </c>
      <c r="H14" s="15" t="s">
        <v>46</v>
      </c>
      <c r="I14" s="20">
        <v>45</v>
      </c>
    </row>
    <row r="15" spans="2:9" ht="18.75" customHeight="1" x14ac:dyDescent="0.25">
      <c r="B15" s="15" t="s">
        <v>47</v>
      </c>
      <c r="C15" s="18">
        <v>46213</v>
      </c>
      <c r="E15" s="15" t="s">
        <v>48</v>
      </c>
      <c r="F15" s="16" t="s">
        <v>49</v>
      </c>
      <c r="H15" s="15" t="s">
        <v>50</v>
      </c>
      <c r="I15" s="21">
        <f>ROUND(($I$13-$I$12)*24-$I$14/60,2)</f>
        <v>8.75</v>
      </c>
    </row>
    <row r="16" spans="2:9" ht="18.75" customHeight="1" x14ac:dyDescent="0.25">
      <c r="B16" s="15" t="s">
        <v>51</v>
      </c>
      <c r="C16" s="22">
        <f ca="1">TODAY()</f>
        <v>46256</v>
      </c>
      <c r="E16" s="15" t="s">
        <v>52</v>
      </c>
      <c r="F16" s="16" t="s">
        <v>53</v>
      </c>
      <c r="H16" s="15" t="s">
        <v>54</v>
      </c>
      <c r="I16" s="20">
        <v>12</v>
      </c>
    </row>
    <row r="17" spans="2:9" ht="13.5" customHeight="1" x14ac:dyDescent="0.25"/>
    <row r="18" spans="2:9" ht="19.5" customHeight="1" x14ac:dyDescent="0.25">
      <c r="B18" s="10" t="s">
        <v>55</v>
      </c>
      <c r="C18" s="10"/>
      <c r="D18" s="10"/>
      <c r="E18" s="10"/>
      <c r="F18" s="10"/>
      <c r="G18" s="10"/>
      <c r="H18" s="10"/>
      <c r="I18" s="10"/>
    </row>
    <row r="19" spans="2:9" ht="15.75" customHeight="1" x14ac:dyDescent="0.25">
      <c r="B19" s="9" t="s">
        <v>56</v>
      </c>
      <c r="C19" s="9"/>
      <c r="E19" s="9" t="s">
        <v>57</v>
      </c>
      <c r="F19" s="9"/>
      <c r="H19" s="9" t="s">
        <v>58</v>
      </c>
      <c r="I19" s="9"/>
    </row>
    <row r="20" spans="2:9" ht="30" customHeight="1" x14ac:dyDescent="0.25">
      <c r="B20" s="8">
        <f>COUNT(Bautagebuch!$B$7:$B$106)</f>
        <v>15</v>
      </c>
      <c r="C20" s="8"/>
      <c r="E20" s="7">
        <f>SUMIFS(Einsatzerfassung!$J$7:$J$206,Einsatzerfassung!$C$7:$C$206,"Personal")</f>
        <v>988.5</v>
      </c>
      <c r="F20" s="7"/>
      <c r="H20" s="6">
        <f>IFERROR(ROUND(SUMIFS(Einsatzerfassung!$H$7:$H$206,Einsatzerfassung!$C$7:$C$206,"Personal")/COUNT(Bautagebuch!$B$7:$B$106),1),0)</f>
        <v>8.3000000000000007</v>
      </c>
      <c r="I20" s="6"/>
    </row>
    <row r="21" spans="2:9" ht="7.5" customHeight="1" x14ac:dyDescent="0.25"/>
    <row r="22" spans="2:9" ht="15.75" customHeight="1" x14ac:dyDescent="0.25">
      <c r="B22" s="9" t="s">
        <v>59</v>
      </c>
      <c r="C22" s="9"/>
      <c r="E22" s="9" t="s">
        <v>60</v>
      </c>
      <c r="F22" s="9"/>
      <c r="H22" s="9" t="s">
        <v>61</v>
      </c>
      <c r="I22" s="9"/>
    </row>
    <row r="23" spans="2:9" ht="30" customHeight="1" x14ac:dyDescent="0.25">
      <c r="B23" s="5">
        <f>IFERROR(INDEX(Bautagebuch!$U$7:$U$106,MATCH(MAX(Bautagebuch!$B$7:$B$106),Bautagebuch!$B$7:$B$106,0)),0)</f>
        <v>0.45</v>
      </c>
      <c r="C23" s="5"/>
      <c r="E23" s="8">
        <f>COUNT(Vorkommnisse!$B$7:$B$126)-COUNTIFS(Vorkommnisse!$L$7:$L$126,"erledigt")</f>
        <v>5</v>
      </c>
      <c r="F23" s="8"/>
      <c r="H23" s="8">
        <f>COUNTIFS(Bautagebuch!$X$7:$X$106,"Ja")</f>
        <v>2</v>
      </c>
      <c r="I23" s="8"/>
    </row>
    <row r="24" spans="2:9" ht="13.5" customHeight="1" x14ac:dyDescent="0.25"/>
    <row r="25" spans="2:9" ht="19.5" customHeight="1" x14ac:dyDescent="0.25">
      <c r="B25" s="10" t="s">
        <v>62</v>
      </c>
      <c r="C25" s="10"/>
      <c r="D25" s="10"/>
      <c r="E25" s="10"/>
      <c r="F25" s="10"/>
      <c r="G25" s="10"/>
      <c r="H25" s="10"/>
      <c r="I25" s="10"/>
    </row>
    <row r="26" spans="2:9" ht="18.75" customHeight="1" x14ac:dyDescent="0.25">
      <c r="B26" s="15" t="s">
        <v>63</v>
      </c>
      <c r="C26" s="23">
        <f>COUNTIFS(Bautagebuch!$Y$7:$Y$106,"Arbeitstag")</f>
        <v>13</v>
      </c>
      <c r="E26" s="15" t="s">
        <v>64</v>
      </c>
      <c r="F26" s="21">
        <f>SUMIFS(Einsatzerfassung!$J$7:$J$206,Einsatzerfassung!$C$7:$C$206,"Gerät")</f>
        <v>204.5</v>
      </c>
      <c r="H26" s="15" t="s">
        <v>65</v>
      </c>
      <c r="I26" s="23">
        <f>COUNT(Lieferungen!$A$7:$A$156)</f>
        <v>14</v>
      </c>
    </row>
    <row r="27" spans="2:9" ht="18.75" customHeight="1" x14ac:dyDescent="0.25">
      <c r="B27" s="15" t="s">
        <v>66</v>
      </c>
      <c r="C27" s="23">
        <f>COUNTIFS(Bautagebuch!$Y$7:$Y$106,"Eingeschränkt")</f>
        <v>1</v>
      </c>
      <c r="E27" s="15" t="s">
        <v>67</v>
      </c>
      <c r="F27" s="24">
        <f>SUMIFS(Einsatzerfassung!$L$7:$L$206,Einsatzerfassung!$C$7:$C$206,"Personal")</f>
        <v>52200</v>
      </c>
      <c r="H27" s="15" t="s">
        <v>68</v>
      </c>
      <c r="I27" s="24">
        <f>SUM(Lieferungen!$H$7:$H$156)</f>
        <v>47283</v>
      </c>
    </row>
    <row r="28" spans="2:9" ht="18.75" customHeight="1" x14ac:dyDescent="0.25">
      <c r="B28" s="15" t="s">
        <v>69</v>
      </c>
      <c r="C28" s="23">
        <f>COUNTIFS(Bautagebuch!$Y$7:$Y$106,"Ausfalltag")</f>
        <v>1</v>
      </c>
      <c r="E28" s="15" t="s">
        <v>70</v>
      </c>
      <c r="F28" s="24">
        <f>SUMIFS(Einsatzerfassung!$L$7:$L$206,Einsatzerfassung!$C$7:$C$206,"Gerät")</f>
        <v>12847.5</v>
      </c>
      <c r="H28" s="15" t="s">
        <v>71</v>
      </c>
      <c r="I28" s="23">
        <f>COUNTIFS(Lieferungen!$J$7:$J$156,"Abweichung")</f>
        <v>1</v>
      </c>
    </row>
    <row r="29" spans="2:9" ht="18.75" customHeight="1" x14ac:dyDescent="0.25">
      <c r="B29" s="15" t="s">
        <v>72</v>
      </c>
      <c r="C29" s="21">
        <f>SUM(Bautagebuch!$O$7:$O$106)</f>
        <v>121.25</v>
      </c>
      <c r="E29" s="15" t="s">
        <v>73</v>
      </c>
      <c r="F29" s="21">
        <f>SUMIFS(Einsatzerfassung!$J$7:$J$206,Einsatzerfassung!$E$7:$E$206,"Nachunternehmer")</f>
        <v>286.5</v>
      </c>
      <c r="H29" s="15" t="s">
        <v>74</v>
      </c>
      <c r="I29" s="23">
        <f>COUNT(Vorkommnisse!$B$7:$B$126)</f>
        <v>12</v>
      </c>
    </row>
    <row r="30" spans="2:9" ht="18.75" customHeight="1" x14ac:dyDescent="0.25">
      <c r="B30" s="15" t="s">
        <v>75</v>
      </c>
      <c r="C30" s="21">
        <f>IFERROR(AVERAGE(Bautagebuch!$O$7:$O$106),0)</f>
        <v>8.0833333333333339</v>
      </c>
      <c r="E30" s="15" t="s">
        <v>76</v>
      </c>
      <c r="F30" s="25">
        <f>IFERROR(SUMIFS(Einsatzerfassung!$J$7:$J$206,Einsatzerfassung!$E$7:$E$206,"Nachunternehmer")/SUM(Einsatzerfassung!$J$7:$J$206),0)</f>
        <v>0.24015088013411567</v>
      </c>
      <c r="H30" s="15" t="s">
        <v>77</v>
      </c>
      <c r="I30" s="26">
        <f>SUM(Vorkommnisse!$G$7:$G$126)</f>
        <v>1.5</v>
      </c>
    </row>
    <row r="31" spans="2:9" ht="13.5" customHeight="1" x14ac:dyDescent="0.25"/>
    <row r="32" spans="2:9" ht="19.5" customHeight="1" x14ac:dyDescent="0.25">
      <c r="B32" s="10" t="s">
        <v>78</v>
      </c>
      <c r="C32" s="10"/>
      <c r="D32" s="10"/>
      <c r="E32" s="10"/>
      <c r="F32" s="10"/>
      <c r="G32" s="10"/>
      <c r="H32" s="10"/>
      <c r="I32" s="10"/>
    </row>
    <row r="33" spans="2:9" ht="25.5" customHeight="1" x14ac:dyDescent="0.25">
      <c r="B33" s="4" t="s">
        <v>79</v>
      </c>
      <c r="C33" s="4"/>
      <c r="D33" s="4"/>
      <c r="E33" s="4"/>
      <c r="F33" s="4"/>
      <c r="G33" s="4"/>
      <c r="H33" s="4"/>
      <c r="I33" s="4"/>
    </row>
    <row r="34" spans="2:9" ht="25.5" customHeight="1" x14ac:dyDescent="0.25">
      <c r="B34" s="3" t="s">
        <v>80</v>
      </c>
      <c r="C34" s="3"/>
      <c r="D34" s="3"/>
      <c r="E34" s="3"/>
      <c r="F34" s="3"/>
      <c r="G34" s="3"/>
      <c r="H34" s="3"/>
      <c r="I34" s="3"/>
    </row>
    <row r="35" spans="2:9" ht="25.5" customHeight="1" x14ac:dyDescent="0.25">
      <c r="B35" s="4" t="s">
        <v>81</v>
      </c>
      <c r="C35" s="4"/>
      <c r="D35" s="4"/>
      <c r="E35" s="4"/>
      <c r="F35" s="4"/>
      <c r="G35" s="4"/>
      <c r="H35" s="4"/>
      <c r="I35" s="4"/>
    </row>
    <row r="36" spans="2:9" ht="25.5" customHeight="1" x14ac:dyDescent="0.25">
      <c r="B36" s="3" t="s">
        <v>82</v>
      </c>
      <c r="C36" s="3"/>
      <c r="D36" s="3"/>
      <c r="E36" s="3"/>
      <c r="F36" s="3"/>
      <c r="G36" s="3"/>
      <c r="H36" s="3"/>
      <c r="I36" s="3"/>
    </row>
    <row r="37" spans="2:9" ht="25.5" customHeight="1" x14ac:dyDescent="0.25">
      <c r="B37" s="4" t="s">
        <v>83</v>
      </c>
      <c r="C37" s="4"/>
      <c r="D37" s="4"/>
      <c r="E37" s="4"/>
      <c r="F37" s="4"/>
      <c r="G37" s="4"/>
      <c r="H37" s="4"/>
      <c r="I37" s="4"/>
    </row>
    <row r="38" spans="2:9" ht="25.5" customHeight="1" x14ac:dyDescent="0.25">
      <c r="B38" s="3" t="s">
        <v>84</v>
      </c>
      <c r="C38" s="3"/>
      <c r="D38" s="3"/>
      <c r="E38" s="3"/>
      <c r="F38" s="3"/>
      <c r="G38" s="3"/>
      <c r="H38" s="3"/>
      <c r="I38" s="3"/>
    </row>
    <row r="39" spans="2:9" ht="25.5" customHeight="1" x14ac:dyDescent="0.25">
      <c r="B39" s="4" t="s">
        <v>85</v>
      </c>
      <c r="C39" s="4"/>
      <c r="D39" s="4"/>
      <c r="E39" s="4"/>
      <c r="F39" s="4"/>
      <c r="G39" s="4"/>
      <c r="H39" s="4"/>
      <c r="I39" s="4"/>
    </row>
  </sheetData>
  <mergeCells count="29">
    <mergeCell ref="B36:I36"/>
    <mergeCell ref="B37:I37"/>
    <mergeCell ref="B38:I38"/>
    <mergeCell ref="B39:I39"/>
    <mergeCell ref="B25:I25"/>
    <mergeCell ref="B32:I32"/>
    <mergeCell ref="B33:I33"/>
    <mergeCell ref="B34:I34"/>
    <mergeCell ref="B35:I35"/>
    <mergeCell ref="B22:C22"/>
    <mergeCell ref="E22:F22"/>
    <mergeCell ref="H22:I22"/>
    <mergeCell ref="B23:C23"/>
    <mergeCell ref="E23:F23"/>
    <mergeCell ref="H23:I23"/>
    <mergeCell ref="B18:I18"/>
    <mergeCell ref="B19:C19"/>
    <mergeCell ref="E19:F19"/>
    <mergeCell ref="H19:I19"/>
    <mergeCell ref="B20:C20"/>
    <mergeCell ref="E20:F20"/>
    <mergeCell ref="H20:I20"/>
    <mergeCell ref="B1:I1"/>
    <mergeCell ref="B2:I2"/>
    <mergeCell ref="B3:I3"/>
    <mergeCell ref="B4:I4"/>
    <mergeCell ref="B6:C6"/>
    <mergeCell ref="E6:F6"/>
    <mergeCell ref="H6:I6"/>
  </mergeCells>
  <pageMargins left="0.4" right="0.4" top="0.5" bottom="0.5" header="0.511811023622047" footer="0.5"/>
  <pageSetup paperSize="9" orientation="landscape" horizontalDpi="300" verticalDpi="300"/>
  <headerFooter>
    <oddFooter>&amp;L&amp;8 Bautagebuch · Projekt BV-2026-041&amp;R&amp;8 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6324A"/>
    <pageSetUpPr fitToPage="1"/>
  </sheetPr>
  <dimension ref="A1:AA106"/>
  <sheetViews>
    <sheetView showGridLines="0"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6" customWidth="1"/>
    <col min="2" max="3" width="11.42578125" customWidth="1"/>
    <col min="4" max="4" width="5.5703125" customWidth="1"/>
    <col min="5" max="5" width="20" customWidth="1"/>
    <col min="6" max="6" width="13.42578125" customWidth="1"/>
    <col min="7" max="8" width="9.5703125" customWidth="1"/>
    <col min="9" max="9" width="11" customWidth="1"/>
    <col min="10" max="10" width="10" customWidth="1"/>
    <col min="11" max="11" width="14" customWidth="1"/>
    <col min="12" max="14" width="8.42578125" customWidth="1"/>
    <col min="15" max="15" width="11.42578125" customWidth="1"/>
    <col min="16" max="16" width="10.5703125" customWidth="1"/>
    <col min="17" max="17" width="11.42578125" customWidth="1"/>
    <col min="18" max="18" width="11" customWidth="1"/>
    <col min="19" max="19" width="68" customWidth="1"/>
    <col min="20" max="20" width="24" customWidth="1"/>
    <col min="21" max="21" width="11.42578125" customWidth="1"/>
    <col min="22" max="22" width="9" customWidth="1"/>
    <col min="23" max="23" width="11" customWidth="1"/>
    <col min="24" max="24" width="12.42578125" customWidth="1"/>
    <col min="25" max="26" width="15" customWidth="1"/>
    <col min="27" max="27" width="14.5703125" customWidth="1"/>
  </cols>
  <sheetData>
    <row r="1" spans="1:27" ht="30" customHeight="1" x14ac:dyDescent="0.25">
      <c r="A1" s="2" t="s">
        <v>86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5.75" customHeight="1" x14ac:dyDescent="0.25">
      <c r="A2" s="1" t="s">
        <v>87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4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spans="1:27" ht="6.75" customHeight="1" x14ac:dyDescent="0.25"/>
    <row r="5" spans="1:27" ht="16.5" customHeight="1" x14ac:dyDescent="0.25">
      <c r="A5" s="99" t="s">
        <v>88</v>
      </c>
      <c r="B5" s="99"/>
      <c r="C5" s="99"/>
      <c r="D5" s="99"/>
      <c r="E5" s="99"/>
      <c r="F5" s="100" t="s">
        <v>89</v>
      </c>
      <c r="G5" s="100"/>
      <c r="H5" s="100"/>
      <c r="I5" s="100"/>
      <c r="J5" s="100"/>
      <c r="K5" s="100"/>
      <c r="L5" s="99" t="s">
        <v>90</v>
      </c>
      <c r="M5" s="99"/>
      <c r="N5" s="99"/>
      <c r="O5" s="99"/>
      <c r="P5" s="101" t="s">
        <v>91</v>
      </c>
      <c r="Q5" s="101"/>
      <c r="R5" s="101"/>
      <c r="S5" s="99" t="s">
        <v>92</v>
      </c>
      <c r="T5" s="99"/>
      <c r="U5" s="99"/>
      <c r="V5" s="101" t="s">
        <v>93</v>
      </c>
      <c r="W5" s="101"/>
      <c r="X5" s="101"/>
      <c r="Y5" s="102" t="s">
        <v>94</v>
      </c>
      <c r="Z5" s="102"/>
      <c r="AA5" s="102"/>
    </row>
    <row r="6" spans="1:27" ht="33.75" customHeight="1" x14ac:dyDescent="0.25">
      <c r="A6" s="28" t="s">
        <v>95</v>
      </c>
      <c r="B6" s="28" t="s">
        <v>96</v>
      </c>
      <c r="C6" s="28" t="s">
        <v>97</v>
      </c>
      <c r="D6" s="28" t="s">
        <v>98</v>
      </c>
      <c r="E6" s="28" t="s">
        <v>99</v>
      </c>
      <c r="F6" s="28" t="s">
        <v>100</v>
      </c>
      <c r="G6" s="28" t="s">
        <v>101</v>
      </c>
      <c r="H6" s="28" t="s">
        <v>102</v>
      </c>
      <c r="I6" s="28" t="s">
        <v>103</v>
      </c>
      <c r="J6" s="28" t="s">
        <v>104</v>
      </c>
      <c r="K6" s="28" t="s">
        <v>105</v>
      </c>
      <c r="L6" s="28" t="s">
        <v>106</v>
      </c>
      <c r="M6" s="28" t="s">
        <v>107</v>
      </c>
      <c r="N6" s="28" t="s">
        <v>108</v>
      </c>
      <c r="O6" s="28" t="s">
        <v>109</v>
      </c>
      <c r="P6" s="28" t="s">
        <v>110</v>
      </c>
      <c r="Q6" s="28" t="s">
        <v>111</v>
      </c>
      <c r="R6" s="28" t="s">
        <v>112</v>
      </c>
      <c r="S6" s="28" t="s">
        <v>113</v>
      </c>
      <c r="T6" s="28" t="s">
        <v>114</v>
      </c>
      <c r="U6" s="28" t="s">
        <v>115</v>
      </c>
      <c r="V6" s="28" t="s">
        <v>116</v>
      </c>
      <c r="W6" s="28" t="s">
        <v>117</v>
      </c>
      <c r="X6" s="28" t="s">
        <v>118</v>
      </c>
      <c r="Y6" s="28" t="s">
        <v>119</v>
      </c>
      <c r="Z6" s="28" t="s">
        <v>120</v>
      </c>
      <c r="AA6" s="28" t="s">
        <v>121</v>
      </c>
    </row>
    <row r="7" spans="1:27" ht="43.5" customHeight="1" x14ac:dyDescent="0.25">
      <c r="A7" s="29">
        <f>IF($B7="","",COUNT($B$7:$B7))</f>
        <v>1</v>
      </c>
      <c r="B7" s="30">
        <v>46237</v>
      </c>
      <c r="C7" s="31" t="str">
        <f>IF($B7="","",INDEX(Listen!$Q$6:$Q$12,WEEKDAY($B7,2)))</f>
        <v>Montag</v>
      </c>
      <c r="D7" s="29">
        <f t="shared" ref="D7:D38" si="0">IF($B7="","",WEEKNUM($B7,21))</f>
        <v>32</v>
      </c>
      <c r="E7" s="32" t="s">
        <v>122</v>
      </c>
      <c r="F7" s="32" t="s">
        <v>123</v>
      </c>
      <c r="G7" s="33">
        <v>14</v>
      </c>
      <c r="H7" s="33">
        <v>27</v>
      </c>
      <c r="I7" s="34">
        <v>0</v>
      </c>
      <c r="J7" s="35">
        <v>12</v>
      </c>
      <c r="K7" s="36" t="s">
        <v>124</v>
      </c>
      <c r="L7" s="37">
        <v>0.29166666666666702</v>
      </c>
      <c r="M7" s="37">
        <v>0.6875</v>
      </c>
      <c r="N7" s="38">
        <v>45</v>
      </c>
      <c r="O7" s="39">
        <f t="shared" ref="O7:O38" si="1">IF(OR($L7="",$M7=""),"",ROUND(($M7-$L7)*24-$N7/60,2))</f>
        <v>8.75</v>
      </c>
      <c r="P7" s="40">
        <f>IF($B7="","",SUMIFS(Einsatzerfassung!$H$7:$H$206,Einsatzerfassung!$A$7:$A$206,$B7,Einsatzerfassung!$C$7:$C$206,"Personal"))</f>
        <v>6</v>
      </c>
      <c r="Q7" s="39">
        <f>IF($B7="","",SUMIFS(Einsatzerfassung!$J$7:$J$206,Einsatzerfassung!$A$7:$A$206,$B7,Einsatzerfassung!$C$7:$C$206,"Personal"))</f>
        <v>52.5</v>
      </c>
      <c r="R7" s="40">
        <f>IF($B7="","",SUMIFS(Einsatzerfassung!$H$7:$H$206,Einsatzerfassung!$A$7:$A$206,$B7,Einsatzerfassung!$C$7:$C$206,"Gerät"))</f>
        <v>1</v>
      </c>
      <c r="S7" s="41" t="s">
        <v>125</v>
      </c>
      <c r="T7" s="42" t="s">
        <v>126</v>
      </c>
      <c r="U7" s="43">
        <v>0.02</v>
      </c>
      <c r="V7" s="40">
        <f>IF($B7="","",COUNTIFS(Lieferungen!$A$7:$A$156,$B7))</f>
        <v>1</v>
      </c>
      <c r="W7" s="40">
        <f>IF($B7="","",COUNTIFS(Vorkommnisse!$B$7:$B$126,$B7))</f>
        <v>0</v>
      </c>
      <c r="X7" s="29" t="str">
        <f>IF($B7="","",IF(COUNTIFS(Vorkommnisse!$B$7:$B$126,$B7,Vorkommnisse!$C$7:$C$126,"Behinderung")&gt;0,"Ja","–"))</f>
        <v>–</v>
      </c>
      <c r="Y7" s="29" t="str">
        <f t="shared" ref="Y7:Y38" si="2">IF($B7="","",IF($K7="Arbeitsruhe","Ausfalltag",IF($K7="erheblich","Eingeschränkt","Arbeitstag")))</f>
        <v>Arbeitstag</v>
      </c>
      <c r="Z7" s="32" t="s">
        <v>35</v>
      </c>
      <c r="AA7" s="36" t="s">
        <v>127</v>
      </c>
    </row>
    <row r="8" spans="1:27" ht="43.5" customHeight="1" x14ac:dyDescent="0.25">
      <c r="A8" s="29">
        <f>IF($B8="","",COUNT($B$7:$B8))</f>
        <v>2</v>
      </c>
      <c r="B8" s="44">
        <v>46238</v>
      </c>
      <c r="C8" s="31" t="str">
        <f>IF($B8="","",INDEX(Listen!$Q$6:$Q$12,WEEKDAY($B8,2)))</f>
        <v>Dienstag</v>
      </c>
      <c r="D8" s="29">
        <f t="shared" si="0"/>
        <v>32</v>
      </c>
      <c r="E8" s="45" t="s">
        <v>122</v>
      </c>
      <c r="F8" s="45" t="s">
        <v>123</v>
      </c>
      <c r="G8" s="46">
        <v>15</v>
      </c>
      <c r="H8" s="46">
        <v>29</v>
      </c>
      <c r="I8" s="47">
        <v>0</v>
      </c>
      <c r="J8" s="48">
        <v>10</v>
      </c>
      <c r="K8" s="49" t="s">
        <v>124</v>
      </c>
      <c r="L8" s="50">
        <v>0.29166666666666702</v>
      </c>
      <c r="M8" s="50">
        <v>0.6875</v>
      </c>
      <c r="N8" s="51">
        <v>45</v>
      </c>
      <c r="O8" s="39">
        <f t="shared" si="1"/>
        <v>8.75</v>
      </c>
      <c r="P8" s="40">
        <f>IF($B8="","",SUMIFS(Einsatzerfassung!$H$7:$H$206,Einsatzerfassung!$A$7:$A$206,$B8,Einsatzerfassung!$C$7:$C$206,"Personal"))</f>
        <v>9</v>
      </c>
      <c r="Q8" s="39">
        <f>IF($B8="","",SUMIFS(Einsatzerfassung!$J$7:$J$206,Einsatzerfassung!$A$7:$A$206,$B8,Einsatzerfassung!$C$7:$C$206,"Personal"))</f>
        <v>73.5</v>
      </c>
      <c r="R8" s="40">
        <f>IF($B8="","",SUMIFS(Einsatzerfassung!$H$7:$H$206,Einsatzerfassung!$A$7:$A$206,$B8,Einsatzerfassung!$C$7:$C$206,"Gerät"))</f>
        <v>2</v>
      </c>
      <c r="S8" s="52" t="s">
        <v>128</v>
      </c>
      <c r="T8" s="53" t="s">
        <v>129</v>
      </c>
      <c r="U8" s="54">
        <v>0.04</v>
      </c>
      <c r="V8" s="40">
        <f>IF($B8="","",COUNTIFS(Lieferungen!$A$7:$A$156,$B8))</f>
        <v>1</v>
      </c>
      <c r="W8" s="40">
        <f>IF($B8="","",COUNTIFS(Vorkommnisse!$B$7:$B$126,$B8))</f>
        <v>0</v>
      </c>
      <c r="X8" s="29" t="str">
        <f>IF($B8="","",IF(COUNTIFS(Vorkommnisse!$B$7:$B$126,$B8,Vorkommnisse!$C$7:$C$126,"Behinderung")&gt;0,"Ja","–"))</f>
        <v>–</v>
      </c>
      <c r="Y8" s="29" t="str">
        <f t="shared" si="2"/>
        <v>Arbeitstag</v>
      </c>
      <c r="Z8" s="45" t="s">
        <v>35</v>
      </c>
      <c r="AA8" s="49" t="s">
        <v>127</v>
      </c>
    </row>
    <row r="9" spans="1:27" ht="43.5" customHeight="1" x14ac:dyDescent="0.25">
      <c r="A9" s="29">
        <f>IF($B9="","",COUNT($B$7:$B9))</f>
        <v>3</v>
      </c>
      <c r="B9" s="30">
        <v>46239</v>
      </c>
      <c r="C9" s="31" t="str">
        <f>IF($B9="","",INDEX(Listen!$Q$6:$Q$12,WEEKDAY($B9,2)))</f>
        <v>Mittwoch</v>
      </c>
      <c r="D9" s="29">
        <f t="shared" si="0"/>
        <v>32</v>
      </c>
      <c r="E9" s="32" t="s">
        <v>130</v>
      </c>
      <c r="F9" s="32" t="s">
        <v>131</v>
      </c>
      <c r="G9" s="33">
        <v>14</v>
      </c>
      <c r="H9" s="33">
        <v>24</v>
      </c>
      <c r="I9" s="34">
        <v>0</v>
      </c>
      <c r="J9" s="35">
        <v>18</v>
      </c>
      <c r="K9" s="36" t="s">
        <v>124</v>
      </c>
      <c r="L9" s="37">
        <v>0.29166666666666702</v>
      </c>
      <c r="M9" s="37">
        <v>0.6875</v>
      </c>
      <c r="N9" s="38">
        <v>45</v>
      </c>
      <c r="O9" s="39">
        <f t="shared" si="1"/>
        <v>8.75</v>
      </c>
      <c r="P9" s="40">
        <f>IF($B9="","",SUMIFS(Einsatzerfassung!$H$7:$H$206,Einsatzerfassung!$A$7:$A$206,$B9,Einsatzerfassung!$C$7:$C$206,"Personal"))</f>
        <v>4</v>
      </c>
      <c r="Q9" s="39">
        <f>IF($B9="","",SUMIFS(Einsatzerfassung!$J$7:$J$206,Einsatzerfassung!$A$7:$A$206,$B9,Einsatzerfassung!$C$7:$C$206,"Personal"))</f>
        <v>35</v>
      </c>
      <c r="R9" s="40">
        <f>IF($B9="","",SUMIFS(Einsatzerfassung!$H$7:$H$206,Einsatzerfassung!$A$7:$A$206,$B9,Einsatzerfassung!$C$7:$C$206,"Gerät"))</f>
        <v>4</v>
      </c>
      <c r="S9" s="41" t="s">
        <v>132</v>
      </c>
      <c r="T9" s="42" t="s">
        <v>133</v>
      </c>
      <c r="U9" s="43">
        <v>7.0000000000000007E-2</v>
      </c>
      <c r="V9" s="40">
        <f>IF($B9="","",COUNTIFS(Lieferungen!$A$7:$A$156,$B9))</f>
        <v>1</v>
      </c>
      <c r="W9" s="40">
        <f>IF($B9="","",COUNTIFS(Vorkommnisse!$B$7:$B$126,$B9))</f>
        <v>0</v>
      </c>
      <c r="X9" s="29" t="str">
        <f>IF($B9="","",IF(COUNTIFS(Vorkommnisse!$B$7:$B$126,$B9,Vorkommnisse!$C$7:$C$126,"Behinderung")&gt;0,"Ja","–"))</f>
        <v>–</v>
      </c>
      <c r="Y9" s="29" t="str">
        <f t="shared" si="2"/>
        <v>Arbeitstag</v>
      </c>
      <c r="Z9" s="32" t="s">
        <v>35</v>
      </c>
      <c r="AA9" s="36" t="s">
        <v>127</v>
      </c>
    </row>
    <row r="10" spans="1:27" ht="43.5" customHeight="1" x14ac:dyDescent="0.25">
      <c r="A10" s="29">
        <f>IF($B10="","",COUNT($B$7:$B10))</f>
        <v>4</v>
      </c>
      <c r="B10" s="44">
        <v>46240</v>
      </c>
      <c r="C10" s="31" t="str">
        <f>IF($B10="","",INDEX(Listen!$Q$6:$Q$12,WEEKDAY($B10,2)))</f>
        <v>Donnerstag</v>
      </c>
      <c r="D10" s="29">
        <f t="shared" si="0"/>
        <v>32</v>
      </c>
      <c r="E10" s="45" t="s">
        <v>130</v>
      </c>
      <c r="F10" s="45" t="s">
        <v>134</v>
      </c>
      <c r="G10" s="46">
        <v>12</v>
      </c>
      <c r="H10" s="46">
        <v>18</v>
      </c>
      <c r="I10" s="47">
        <v>9.4</v>
      </c>
      <c r="J10" s="48">
        <v>26</v>
      </c>
      <c r="K10" s="49" t="s">
        <v>135</v>
      </c>
      <c r="L10" s="50">
        <v>0.29166666666666702</v>
      </c>
      <c r="M10" s="50">
        <v>0.5625</v>
      </c>
      <c r="N10" s="51">
        <v>30</v>
      </c>
      <c r="O10" s="39">
        <f t="shared" si="1"/>
        <v>6</v>
      </c>
      <c r="P10" s="40">
        <f>IF($B10="","",SUMIFS(Einsatzerfassung!$H$7:$H$206,Einsatzerfassung!$A$7:$A$206,$B10,Einsatzerfassung!$C$7:$C$206,"Personal"))</f>
        <v>4</v>
      </c>
      <c r="Q10" s="39">
        <f>IF($B10="","",SUMIFS(Einsatzerfassung!$J$7:$J$206,Einsatzerfassung!$A$7:$A$206,$B10,Einsatzerfassung!$C$7:$C$206,"Personal"))</f>
        <v>24</v>
      </c>
      <c r="R10" s="40">
        <f>IF($B10="","",SUMIFS(Einsatzerfassung!$H$7:$H$206,Einsatzerfassung!$A$7:$A$206,$B10,Einsatzerfassung!$C$7:$C$206,"Gerät"))</f>
        <v>4</v>
      </c>
      <c r="S10" s="52" t="s">
        <v>136</v>
      </c>
      <c r="T10" s="53" t="s">
        <v>137</v>
      </c>
      <c r="U10" s="54">
        <v>0.09</v>
      </c>
      <c r="V10" s="40">
        <f>IF($B10="","",COUNTIFS(Lieferungen!$A$7:$A$156,$B10))</f>
        <v>0</v>
      </c>
      <c r="W10" s="40">
        <f>IF($B10="","",COUNTIFS(Vorkommnisse!$B$7:$B$126,$B10))</f>
        <v>2</v>
      </c>
      <c r="X10" s="29" t="str">
        <f>IF($B10="","",IF(COUNTIFS(Vorkommnisse!$B$7:$B$126,$B10,Vorkommnisse!$C$7:$C$126,"Behinderung")&gt;0,"Ja","–"))</f>
        <v>Ja</v>
      </c>
      <c r="Y10" s="29" t="str">
        <f t="shared" si="2"/>
        <v>Eingeschränkt</v>
      </c>
      <c r="Z10" s="45" t="s">
        <v>35</v>
      </c>
      <c r="AA10" s="49" t="s">
        <v>127</v>
      </c>
    </row>
    <row r="11" spans="1:27" ht="43.5" customHeight="1" x14ac:dyDescent="0.25">
      <c r="A11" s="29">
        <f>IF($B11="","",COUNT($B$7:$B11))</f>
        <v>5</v>
      </c>
      <c r="B11" s="30">
        <v>46241</v>
      </c>
      <c r="C11" s="31" t="str">
        <f>IF($B11="","",INDEX(Listen!$Q$6:$Q$12,WEEKDAY($B11,2)))</f>
        <v>Freitag</v>
      </c>
      <c r="D11" s="29">
        <f t="shared" si="0"/>
        <v>32</v>
      </c>
      <c r="E11" s="32" t="s">
        <v>130</v>
      </c>
      <c r="F11" s="32" t="s">
        <v>138</v>
      </c>
      <c r="G11" s="33">
        <v>13</v>
      </c>
      <c r="H11" s="33">
        <v>20</v>
      </c>
      <c r="I11" s="34">
        <v>1.2</v>
      </c>
      <c r="J11" s="35">
        <v>15</v>
      </c>
      <c r="K11" s="36" t="s">
        <v>139</v>
      </c>
      <c r="L11" s="37">
        <v>0.29166666666666702</v>
      </c>
      <c r="M11" s="37">
        <v>0.6875</v>
      </c>
      <c r="N11" s="38">
        <v>45</v>
      </c>
      <c r="O11" s="39">
        <f t="shared" si="1"/>
        <v>8.75</v>
      </c>
      <c r="P11" s="40">
        <f>IF($B11="","",SUMIFS(Einsatzerfassung!$H$7:$H$206,Einsatzerfassung!$A$7:$A$206,$B11,Einsatzerfassung!$C$7:$C$206,"Personal"))</f>
        <v>4</v>
      </c>
      <c r="Q11" s="39">
        <f>IF($B11="","",SUMIFS(Einsatzerfassung!$J$7:$J$206,Einsatzerfassung!$A$7:$A$206,$B11,Einsatzerfassung!$C$7:$C$206,"Personal"))</f>
        <v>35</v>
      </c>
      <c r="R11" s="40">
        <f>IF($B11="","",SUMIFS(Einsatzerfassung!$H$7:$H$206,Einsatzerfassung!$A$7:$A$206,$B11,Einsatzerfassung!$C$7:$C$206,"Gerät"))</f>
        <v>4</v>
      </c>
      <c r="S11" s="41" t="s">
        <v>140</v>
      </c>
      <c r="T11" s="42" t="s">
        <v>141</v>
      </c>
      <c r="U11" s="43">
        <v>0.12</v>
      </c>
      <c r="V11" s="40">
        <f>IF($B11="","",COUNTIFS(Lieferungen!$A$7:$A$156,$B11))</f>
        <v>1</v>
      </c>
      <c r="W11" s="40">
        <f>IF($B11="","",COUNTIFS(Vorkommnisse!$B$7:$B$126,$B11))</f>
        <v>1</v>
      </c>
      <c r="X11" s="29" t="str">
        <f>IF($B11="","",IF(COUNTIFS(Vorkommnisse!$B$7:$B$126,$B11,Vorkommnisse!$C$7:$C$126,"Behinderung")&gt;0,"Ja","–"))</f>
        <v>–</v>
      </c>
      <c r="Y11" s="29" t="str">
        <f t="shared" si="2"/>
        <v>Arbeitstag</v>
      </c>
      <c r="Z11" s="32" t="s">
        <v>35</v>
      </c>
      <c r="AA11" s="36" t="s">
        <v>127</v>
      </c>
    </row>
    <row r="12" spans="1:27" ht="43.5" customHeight="1" x14ac:dyDescent="0.25">
      <c r="A12" s="29">
        <f>IF($B12="","",COUNT($B$7:$B12))</f>
        <v>6</v>
      </c>
      <c r="B12" s="44">
        <v>46244</v>
      </c>
      <c r="C12" s="31" t="str">
        <f>IF($B12="","",INDEX(Listen!$Q$6:$Q$12,WEEKDAY($B12,2)))</f>
        <v>Montag</v>
      </c>
      <c r="D12" s="29">
        <f t="shared" si="0"/>
        <v>33</v>
      </c>
      <c r="E12" s="45" t="s">
        <v>142</v>
      </c>
      <c r="F12" s="45" t="s">
        <v>123</v>
      </c>
      <c r="G12" s="46">
        <v>16</v>
      </c>
      <c r="H12" s="46">
        <v>28</v>
      </c>
      <c r="I12" s="47">
        <v>0</v>
      </c>
      <c r="J12" s="48">
        <v>8</v>
      </c>
      <c r="K12" s="49" t="s">
        <v>124</v>
      </c>
      <c r="L12" s="50">
        <v>0.29166666666666702</v>
      </c>
      <c r="M12" s="50">
        <v>0.6875</v>
      </c>
      <c r="N12" s="51">
        <v>45</v>
      </c>
      <c r="O12" s="39">
        <f t="shared" si="1"/>
        <v>8.75</v>
      </c>
      <c r="P12" s="40">
        <f>IF($B12="","",SUMIFS(Einsatzerfassung!$H$7:$H$206,Einsatzerfassung!$A$7:$A$206,$B12,Einsatzerfassung!$C$7:$C$206,"Personal"))</f>
        <v>8</v>
      </c>
      <c r="Q12" s="39">
        <f>IF($B12="","",SUMIFS(Einsatzerfassung!$J$7:$J$206,Einsatzerfassung!$A$7:$A$206,$B12,Einsatzerfassung!$C$7:$C$206,"Personal"))</f>
        <v>70</v>
      </c>
      <c r="R12" s="40">
        <f>IF($B12="","",SUMIFS(Einsatzerfassung!$H$7:$H$206,Einsatzerfassung!$A$7:$A$206,$B12,Einsatzerfassung!$C$7:$C$206,"Gerät"))</f>
        <v>1</v>
      </c>
      <c r="S12" s="52" t="s">
        <v>143</v>
      </c>
      <c r="T12" s="53" t="s">
        <v>144</v>
      </c>
      <c r="U12" s="54">
        <v>0.15</v>
      </c>
      <c r="V12" s="40">
        <f>IF($B12="","",COUNTIFS(Lieferungen!$A$7:$A$156,$B12))</f>
        <v>1</v>
      </c>
      <c r="W12" s="40">
        <f>IF($B12="","",COUNTIFS(Vorkommnisse!$B$7:$B$126,$B12))</f>
        <v>1</v>
      </c>
      <c r="X12" s="29" t="str">
        <f>IF($B12="","",IF(COUNTIFS(Vorkommnisse!$B$7:$B$126,$B12,Vorkommnisse!$C$7:$C$126,"Behinderung")&gt;0,"Ja","–"))</f>
        <v>–</v>
      </c>
      <c r="Y12" s="29" t="str">
        <f t="shared" si="2"/>
        <v>Arbeitstag</v>
      </c>
      <c r="Z12" s="45" t="s">
        <v>35</v>
      </c>
      <c r="AA12" s="49" t="s">
        <v>127</v>
      </c>
    </row>
    <row r="13" spans="1:27" ht="43.5" customHeight="1" x14ac:dyDescent="0.25">
      <c r="A13" s="29">
        <f>IF($B13="","",COUNT($B$7:$B13))</f>
        <v>7</v>
      </c>
      <c r="B13" s="30">
        <v>46245</v>
      </c>
      <c r="C13" s="31" t="str">
        <f>IF($B13="","",INDEX(Listen!$Q$6:$Q$12,WEEKDAY($B13,2)))</f>
        <v>Dienstag</v>
      </c>
      <c r="D13" s="29">
        <f t="shared" si="0"/>
        <v>33</v>
      </c>
      <c r="E13" s="32" t="s">
        <v>142</v>
      </c>
      <c r="F13" s="32" t="s">
        <v>123</v>
      </c>
      <c r="G13" s="33">
        <v>17</v>
      </c>
      <c r="H13" s="33">
        <v>30</v>
      </c>
      <c r="I13" s="34">
        <v>0</v>
      </c>
      <c r="J13" s="35">
        <v>9</v>
      </c>
      <c r="K13" s="36" t="s">
        <v>124</v>
      </c>
      <c r="L13" s="37">
        <v>0.29166666666666702</v>
      </c>
      <c r="M13" s="37">
        <v>0.6875</v>
      </c>
      <c r="N13" s="38">
        <v>45</v>
      </c>
      <c r="O13" s="39">
        <f t="shared" si="1"/>
        <v>8.75</v>
      </c>
      <c r="P13" s="40">
        <f>IF($B13="","",SUMIFS(Einsatzerfassung!$H$7:$H$206,Einsatzerfassung!$A$7:$A$206,$B13,Einsatzerfassung!$C$7:$C$206,"Personal"))</f>
        <v>12</v>
      </c>
      <c r="Q13" s="39">
        <f>IF($B13="","",SUMIFS(Einsatzerfassung!$J$7:$J$206,Einsatzerfassung!$A$7:$A$206,$B13,Einsatzerfassung!$C$7:$C$206,"Personal"))</f>
        <v>105</v>
      </c>
      <c r="R13" s="40">
        <f>IF($B13="","",SUMIFS(Einsatzerfassung!$H$7:$H$206,Einsatzerfassung!$A$7:$A$206,$B13,Einsatzerfassung!$C$7:$C$206,"Gerät"))</f>
        <v>1</v>
      </c>
      <c r="S13" s="41" t="s">
        <v>145</v>
      </c>
      <c r="T13" s="42" t="s">
        <v>146</v>
      </c>
      <c r="U13" s="43">
        <v>0.19</v>
      </c>
      <c r="V13" s="40">
        <f>IF($B13="","",COUNTIFS(Lieferungen!$A$7:$A$156,$B13))</f>
        <v>2</v>
      </c>
      <c r="W13" s="40">
        <f>IF($B13="","",COUNTIFS(Vorkommnisse!$B$7:$B$126,$B13))</f>
        <v>0</v>
      </c>
      <c r="X13" s="29" t="str">
        <f>IF($B13="","",IF(COUNTIFS(Vorkommnisse!$B$7:$B$126,$B13,Vorkommnisse!$C$7:$C$126,"Behinderung")&gt;0,"Ja","–"))</f>
        <v>–</v>
      </c>
      <c r="Y13" s="29" t="str">
        <f t="shared" si="2"/>
        <v>Arbeitstag</v>
      </c>
      <c r="Z13" s="32" t="s">
        <v>35</v>
      </c>
      <c r="AA13" s="36" t="s">
        <v>127</v>
      </c>
    </row>
    <row r="14" spans="1:27" ht="43.5" customHeight="1" x14ac:dyDescent="0.25">
      <c r="A14" s="29">
        <f>IF($B14="","",COUNT($B$7:$B14))</f>
        <v>8</v>
      </c>
      <c r="B14" s="44">
        <v>46246</v>
      </c>
      <c r="C14" s="31" t="str">
        <f>IF($B14="","",INDEX(Listen!$Q$6:$Q$12,WEEKDAY($B14,2)))</f>
        <v>Mittwoch</v>
      </c>
      <c r="D14" s="29">
        <f t="shared" si="0"/>
        <v>33</v>
      </c>
      <c r="E14" s="45" t="s">
        <v>142</v>
      </c>
      <c r="F14" s="45" t="s">
        <v>131</v>
      </c>
      <c r="G14" s="46">
        <v>16</v>
      </c>
      <c r="H14" s="46">
        <v>26</v>
      </c>
      <c r="I14" s="47">
        <v>0</v>
      </c>
      <c r="J14" s="48">
        <v>14</v>
      </c>
      <c r="K14" s="49" t="s">
        <v>124</v>
      </c>
      <c r="L14" s="50">
        <v>0.29166666666666702</v>
      </c>
      <c r="M14" s="50">
        <v>0.6875</v>
      </c>
      <c r="N14" s="51">
        <v>45</v>
      </c>
      <c r="O14" s="39">
        <f t="shared" si="1"/>
        <v>8.75</v>
      </c>
      <c r="P14" s="40">
        <f>IF($B14="","",SUMIFS(Einsatzerfassung!$H$7:$H$206,Einsatzerfassung!$A$7:$A$206,$B14,Einsatzerfassung!$C$7:$C$206,"Personal"))</f>
        <v>12</v>
      </c>
      <c r="Q14" s="39">
        <f>IF($B14="","",SUMIFS(Einsatzerfassung!$J$7:$J$206,Einsatzerfassung!$A$7:$A$206,$B14,Einsatzerfassung!$C$7:$C$206,"Personal"))</f>
        <v>105</v>
      </c>
      <c r="R14" s="40">
        <f>IF($B14="","",SUMIFS(Einsatzerfassung!$H$7:$H$206,Einsatzerfassung!$A$7:$A$206,$B14,Einsatzerfassung!$C$7:$C$206,"Gerät"))</f>
        <v>1</v>
      </c>
      <c r="S14" s="52" t="s">
        <v>147</v>
      </c>
      <c r="T14" s="53" t="s">
        <v>146</v>
      </c>
      <c r="U14" s="54">
        <v>0.22</v>
      </c>
      <c r="V14" s="40">
        <f>IF($B14="","",COUNTIFS(Lieferungen!$A$7:$A$156,$B14))</f>
        <v>0</v>
      </c>
      <c r="W14" s="40">
        <f>IF($B14="","",COUNTIFS(Vorkommnisse!$B$7:$B$126,$B14))</f>
        <v>2</v>
      </c>
      <c r="X14" s="29" t="str">
        <f>IF($B14="","",IF(COUNTIFS(Vorkommnisse!$B$7:$B$126,$B14,Vorkommnisse!$C$7:$C$126,"Behinderung")&gt;0,"Ja","–"))</f>
        <v>–</v>
      </c>
      <c r="Y14" s="29" t="str">
        <f t="shared" si="2"/>
        <v>Arbeitstag</v>
      </c>
      <c r="Z14" s="45" t="s">
        <v>148</v>
      </c>
      <c r="AA14" s="49" t="s">
        <v>127</v>
      </c>
    </row>
    <row r="15" spans="1:27" ht="43.5" customHeight="1" x14ac:dyDescent="0.25">
      <c r="A15" s="29">
        <f>IF($B15="","",COUNT($B$7:$B15))</f>
        <v>9</v>
      </c>
      <c r="B15" s="30">
        <v>46247</v>
      </c>
      <c r="C15" s="31" t="str">
        <f>IF($B15="","",INDEX(Listen!$Q$6:$Q$12,WEEKDAY($B15,2)))</f>
        <v>Donnerstag</v>
      </c>
      <c r="D15" s="29">
        <f t="shared" si="0"/>
        <v>33</v>
      </c>
      <c r="E15" s="32" t="s">
        <v>142</v>
      </c>
      <c r="F15" s="32" t="s">
        <v>123</v>
      </c>
      <c r="G15" s="33">
        <v>15</v>
      </c>
      <c r="H15" s="33">
        <v>27</v>
      </c>
      <c r="I15" s="34">
        <v>0</v>
      </c>
      <c r="J15" s="35">
        <v>11</v>
      </c>
      <c r="K15" s="36" t="s">
        <v>124</v>
      </c>
      <c r="L15" s="37">
        <v>0.27083333333333298</v>
      </c>
      <c r="M15" s="37">
        <v>0.70833333333333304</v>
      </c>
      <c r="N15" s="38">
        <v>45</v>
      </c>
      <c r="O15" s="39">
        <f t="shared" si="1"/>
        <v>9.75</v>
      </c>
      <c r="P15" s="40">
        <f>IF($B15="","",SUMIFS(Einsatzerfassung!$H$7:$H$206,Einsatzerfassung!$A$7:$A$206,$B15,Einsatzerfassung!$C$7:$C$206,"Personal"))</f>
        <v>8</v>
      </c>
      <c r="Q15" s="39">
        <f>IF($B15="","",SUMIFS(Einsatzerfassung!$J$7:$J$206,Einsatzerfassung!$A$7:$A$206,$B15,Einsatzerfassung!$C$7:$C$206,"Personal"))</f>
        <v>64</v>
      </c>
      <c r="R15" s="40">
        <f>IF($B15="","",SUMIFS(Einsatzerfassung!$H$7:$H$206,Einsatzerfassung!$A$7:$A$206,$B15,Einsatzerfassung!$C$7:$C$206,"Gerät"))</f>
        <v>5</v>
      </c>
      <c r="S15" s="41" t="s">
        <v>149</v>
      </c>
      <c r="T15" s="42" t="s">
        <v>146</v>
      </c>
      <c r="U15" s="43">
        <v>0.27</v>
      </c>
      <c r="V15" s="40">
        <f>IF($B15="","",COUNTIFS(Lieferungen!$A$7:$A$156,$B15))</f>
        <v>1</v>
      </c>
      <c r="W15" s="40">
        <f>IF($B15="","",COUNTIFS(Vorkommnisse!$B$7:$B$126,$B15))</f>
        <v>0</v>
      </c>
      <c r="X15" s="29" t="str">
        <f>IF($B15="","",IF(COUNTIFS(Vorkommnisse!$B$7:$B$126,$B15,Vorkommnisse!$C$7:$C$126,"Behinderung")&gt;0,"Ja","–"))</f>
        <v>–</v>
      </c>
      <c r="Y15" s="29" t="str">
        <f t="shared" si="2"/>
        <v>Arbeitstag</v>
      </c>
      <c r="Z15" s="32" t="s">
        <v>35</v>
      </c>
      <c r="AA15" s="36" t="s">
        <v>127</v>
      </c>
    </row>
    <row r="16" spans="1:27" ht="43.5" customHeight="1" x14ac:dyDescent="0.25">
      <c r="A16" s="29">
        <f>IF($B16="","",COUNT($B$7:$B16))</f>
        <v>10</v>
      </c>
      <c r="B16" s="44">
        <v>46248</v>
      </c>
      <c r="C16" s="31" t="str">
        <f>IF($B16="","",INDEX(Listen!$Q$6:$Q$12,WEEKDAY($B16,2)))</f>
        <v>Freitag</v>
      </c>
      <c r="D16" s="29">
        <f t="shared" si="0"/>
        <v>33</v>
      </c>
      <c r="E16" s="45" t="s">
        <v>142</v>
      </c>
      <c r="F16" s="45" t="s">
        <v>138</v>
      </c>
      <c r="G16" s="46">
        <v>14</v>
      </c>
      <c r="H16" s="46">
        <v>22</v>
      </c>
      <c r="I16" s="47">
        <v>0.6</v>
      </c>
      <c r="J16" s="48">
        <v>16</v>
      </c>
      <c r="K16" s="49" t="s">
        <v>124</v>
      </c>
      <c r="L16" s="50">
        <v>0.29166666666666702</v>
      </c>
      <c r="M16" s="50">
        <v>0.6875</v>
      </c>
      <c r="N16" s="51">
        <v>45</v>
      </c>
      <c r="O16" s="39">
        <f t="shared" si="1"/>
        <v>8.75</v>
      </c>
      <c r="P16" s="40">
        <f>IF($B16="","",SUMIFS(Einsatzerfassung!$H$7:$H$206,Einsatzerfassung!$A$7:$A$206,$B16,Einsatzerfassung!$C$7:$C$206,"Personal"))</f>
        <v>8</v>
      </c>
      <c r="Q16" s="39">
        <f>IF($B16="","",SUMIFS(Einsatzerfassung!$J$7:$J$206,Einsatzerfassung!$A$7:$A$206,$B16,Einsatzerfassung!$C$7:$C$206,"Personal"))</f>
        <v>70</v>
      </c>
      <c r="R16" s="40">
        <f>IF($B16="","",SUMIFS(Einsatzerfassung!$H$7:$H$206,Einsatzerfassung!$A$7:$A$206,$B16,Einsatzerfassung!$C$7:$C$206,"Gerät"))</f>
        <v>1</v>
      </c>
      <c r="S16" s="52" t="s">
        <v>150</v>
      </c>
      <c r="T16" s="53" t="s">
        <v>151</v>
      </c>
      <c r="U16" s="54">
        <v>0.3</v>
      </c>
      <c r="V16" s="40">
        <f>IF($B16="","",COUNTIFS(Lieferungen!$A$7:$A$156,$B16))</f>
        <v>1</v>
      </c>
      <c r="W16" s="40">
        <f>IF($B16="","",COUNTIFS(Vorkommnisse!$B$7:$B$126,$B16))</f>
        <v>1</v>
      </c>
      <c r="X16" s="29" t="str">
        <f>IF($B16="","",IF(COUNTIFS(Vorkommnisse!$B$7:$B$126,$B16,Vorkommnisse!$C$7:$C$126,"Behinderung")&gt;0,"Ja","–"))</f>
        <v>–</v>
      </c>
      <c r="Y16" s="29" t="str">
        <f t="shared" si="2"/>
        <v>Arbeitstag</v>
      </c>
      <c r="Z16" s="45" t="s">
        <v>35</v>
      </c>
      <c r="AA16" s="49" t="s">
        <v>152</v>
      </c>
    </row>
    <row r="17" spans="1:27" ht="43.5" customHeight="1" x14ac:dyDescent="0.25">
      <c r="A17" s="29">
        <f>IF($B17="","",COUNT($B$7:$B17))</f>
        <v>11</v>
      </c>
      <c r="B17" s="30">
        <v>46251</v>
      </c>
      <c r="C17" s="31" t="str">
        <f>IF($B17="","",INDEX(Listen!$Q$6:$Q$12,WEEKDAY($B17,2)))</f>
        <v>Montag</v>
      </c>
      <c r="D17" s="29">
        <f t="shared" si="0"/>
        <v>34</v>
      </c>
      <c r="E17" s="32" t="s">
        <v>153</v>
      </c>
      <c r="F17" s="32" t="s">
        <v>123</v>
      </c>
      <c r="G17" s="33">
        <v>16</v>
      </c>
      <c r="H17" s="33">
        <v>29</v>
      </c>
      <c r="I17" s="34">
        <v>0</v>
      </c>
      <c r="J17" s="35">
        <v>7</v>
      </c>
      <c r="K17" s="36" t="s">
        <v>124</v>
      </c>
      <c r="L17" s="37">
        <v>0.29166666666666702</v>
      </c>
      <c r="M17" s="37">
        <v>0.6875</v>
      </c>
      <c r="N17" s="38">
        <v>45</v>
      </c>
      <c r="O17" s="39">
        <f t="shared" si="1"/>
        <v>8.75</v>
      </c>
      <c r="P17" s="40">
        <f>IF($B17="","",SUMIFS(Einsatzerfassung!$H$7:$H$206,Einsatzerfassung!$A$7:$A$206,$B17,Einsatzerfassung!$C$7:$C$206,"Personal"))</f>
        <v>9</v>
      </c>
      <c r="Q17" s="39">
        <f>IF($B17="","",SUMIFS(Einsatzerfassung!$J$7:$J$206,Einsatzerfassung!$A$7:$A$206,$B17,Einsatzerfassung!$C$7:$C$206,"Personal"))</f>
        <v>78.75</v>
      </c>
      <c r="R17" s="40">
        <f>IF($B17="","",SUMIFS(Einsatzerfassung!$H$7:$H$206,Einsatzerfassung!$A$7:$A$206,$B17,Einsatzerfassung!$C$7:$C$206,"Gerät"))</f>
        <v>1</v>
      </c>
      <c r="S17" s="41" t="s">
        <v>154</v>
      </c>
      <c r="T17" s="42" t="s">
        <v>155</v>
      </c>
      <c r="U17" s="43">
        <v>0.34</v>
      </c>
      <c r="V17" s="40">
        <f>IF($B17="","",COUNTIFS(Lieferungen!$A$7:$A$156,$B17))</f>
        <v>2</v>
      </c>
      <c r="W17" s="40">
        <f>IF($B17="","",COUNTIFS(Vorkommnisse!$B$7:$B$126,$B17))</f>
        <v>0</v>
      </c>
      <c r="X17" s="29" t="str">
        <f>IF($B17="","",IF(COUNTIFS(Vorkommnisse!$B$7:$B$126,$B17,Vorkommnisse!$C$7:$C$126,"Behinderung")&gt;0,"Ja","–"))</f>
        <v>–</v>
      </c>
      <c r="Y17" s="29" t="str">
        <f t="shared" si="2"/>
        <v>Arbeitstag</v>
      </c>
      <c r="Z17" s="32" t="s">
        <v>35</v>
      </c>
      <c r="AA17" s="36" t="s">
        <v>152</v>
      </c>
    </row>
    <row r="18" spans="1:27" ht="43.5" customHeight="1" x14ac:dyDescent="0.25">
      <c r="A18" s="29">
        <f>IF($B18="","",COUNT($B$7:$B18))</f>
        <v>12</v>
      </c>
      <c r="B18" s="44">
        <v>46252</v>
      </c>
      <c r="C18" s="31" t="str">
        <f>IF($B18="","",INDEX(Listen!$Q$6:$Q$12,WEEKDAY($B18,2)))</f>
        <v>Dienstag</v>
      </c>
      <c r="D18" s="29">
        <f t="shared" si="0"/>
        <v>34</v>
      </c>
      <c r="E18" s="45" t="s">
        <v>153</v>
      </c>
      <c r="F18" s="45" t="s">
        <v>156</v>
      </c>
      <c r="G18" s="46">
        <v>13</v>
      </c>
      <c r="H18" s="46">
        <v>19</v>
      </c>
      <c r="I18" s="47">
        <v>14.8</v>
      </c>
      <c r="J18" s="48">
        <v>34</v>
      </c>
      <c r="K18" s="49" t="s">
        <v>157</v>
      </c>
      <c r="L18" s="50">
        <v>0.29166666666666702</v>
      </c>
      <c r="M18" s="50">
        <v>0.3125</v>
      </c>
      <c r="N18" s="51">
        <v>0</v>
      </c>
      <c r="O18" s="39">
        <f t="shared" si="1"/>
        <v>0.5</v>
      </c>
      <c r="P18" s="40">
        <f>IF($B18="","",SUMIFS(Einsatzerfassung!$H$7:$H$206,Einsatzerfassung!$A$7:$A$206,$B18,Einsatzerfassung!$C$7:$C$206,"Personal"))</f>
        <v>9</v>
      </c>
      <c r="Q18" s="39">
        <f>IF($B18="","",SUMIFS(Einsatzerfassung!$J$7:$J$206,Einsatzerfassung!$A$7:$A$206,$B18,Einsatzerfassung!$C$7:$C$206,"Personal"))</f>
        <v>4.5</v>
      </c>
      <c r="R18" s="40">
        <f>IF($B18="","",SUMIFS(Einsatzerfassung!$H$7:$H$206,Einsatzerfassung!$A$7:$A$206,$B18,Einsatzerfassung!$C$7:$C$206,"Gerät"))</f>
        <v>1</v>
      </c>
      <c r="S18" s="52" t="s">
        <v>158</v>
      </c>
      <c r="T18" s="53" t="s">
        <v>159</v>
      </c>
      <c r="U18" s="54">
        <v>0.34</v>
      </c>
      <c r="V18" s="40">
        <f>IF($B18="","",COUNTIFS(Lieferungen!$A$7:$A$156,$B18))</f>
        <v>0</v>
      </c>
      <c r="W18" s="40">
        <f>IF($B18="","",COUNTIFS(Vorkommnisse!$B$7:$B$126,$B18))</f>
        <v>2</v>
      </c>
      <c r="X18" s="29" t="str">
        <f>IF($B18="","",IF(COUNTIFS(Vorkommnisse!$B$7:$B$126,$B18,Vorkommnisse!$C$7:$C$126,"Behinderung")&gt;0,"Ja","–"))</f>
        <v>Ja</v>
      </c>
      <c r="Y18" s="29" t="str">
        <f t="shared" si="2"/>
        <v>Ausfalltag</v>
      </c>
      <c r="Z18" s="45" t="s">
        <v>35</v>
      </c>
      <c r="AA18" s="49" t="s">
        <v>152</v>
      </c>
    </row>
    <row r="19" spans="1:27" ht="43.5" customHeight="1" x14ac:dyDescent="0.25">
      <c r="A19" s="29">
        <f>IF($B19="","",COUNT($B$7:$B19))</f>
        <v>13</v>
      </c>
      <c r="B19" s="30">
        <v>46253</v>
      </c>
      <c r="C19" s="31" t="str">
        <f>IF($B19="","",INDEX(Listen!$Q$6:$Q$12,WEEKDAY($B19,2)))</f>
        <v>Mittwoch</v>
      </c>
      <c r="D19" s="29">
        <f t="shared" si="0"/>
        <v>34</v>
      </c>
      <c r="E19" s="32" t="s">
        <v>153</v>
      </c>
      <c r="F19" s="32" t="s">
        <v>131</v>
      </c>
      <c r="G19" s="33">
        <v>14</v>
      </c>
      <c r="H19" s="33">
        <v>23</v>
      </c>
      <c r="I19" s="34">
        <v>2.1</v>
      </c>
      <c r="J19" s="35">
        <v>20</v>
      </c>
      <c r="K19" s="36" t="s">
        <v>139</v>
      </c>
      <c r="L19" s="37">
        <v>0.29166666666666702</v>
      </c>
      <c r="M19" s="37">
        <v>0.6875</v>
      </c>
      <c r="N19" s="38">
        <v>45</v>
      </c>
      <c r="O19" s="39">
        <f t="shared" si="1"/>
        <v>8.75</v>
      </c>
      <c r="P19" s="40">
        <f>IF($B19="","",SUMIFS(Einsatzerfassung!$H$7:$H$206,Einsatzerfassung!$A$7:$A$206,$B19,Einsatzerfassung!$C$7:$C$206,"Personal"))</f>
        <v>11</v>
      </c>
      <c r="Q19" s="39">
        <f>IF($B19="","",SUMIFS(Einsatzerfassung!$J$7:$J$206,Einsatzerfassung!$A$7:$A$206,$B19,Einsatzerfassung!$C$7:$C$206,"Personal"))</f>
        <v>96.25</v>
      </c>
      <c r="R19" s="40">
        <f>IF($B19="","",SUMIFS(Einsatzerfassung!$H$7:$H$206,Einsatzerfassung!$A$7:$A$206,$B19,Einsatzerfassung!$C$7:$C$206,"Gerät"))</f>
        <v>1</v>
      </c>
      <c r="S19" s="41" t="s">
        <v>160</v>
      </c>
      <c r="T19" s="42" t="s">
        <v>155</v>
      </c>
      <c r="U19" s="43">
        <v>0.37</v>
      </c>
      <c r="V19" s="40">
        <f>IF($B19="","",COUNTIFS(Lieferungen!$A$7:$A$156,$B19))</f>
        <v>1</v>
      </c>
      <c r="W19" s="40">
        <f>IF($B19="","",COUNTIFS(Vorkommnisse!$B$7:$B$126,$B19))</f>
        <v>1</v>
      </c>
      <c r="X19" s="29" t="str">
        <f>IF($B19="","",IF(COUNTIFS(Vorkommnisse!$B$7:$B$126,$B19,Vorkommnisse!$C$7:$C$126,"Behinderung")&gt;0,"Ja","–"))</f>
        <v>–</v>
      </c>
      <c r="Y19" s="29" t="str">
        <f t="shared" si="2"/>
        <v>Arbeitstag</v>
      </c>
      <c r="Z19" s="32" t="s">
        <v>35</v>
      </c>
      <c r="AA19" s="36" t="s">
        <v>152</v>
      </c>
    </row>
    <row r="20" spans="1:27" ht="43.5" customHeight="1" x14ac:dyDescent="0.25">
      <c r="A20" s="29">
        <f>IF($B20="","",COUNT($B$7:$B20))</f>
        <v>14</v>
      </c>
      <c r="B20" s="44">
        <v>46254</v>
      </c>
      <c r="C20" s="31" t="str">
        <f>IF($B20="","",INDEX(Listen!$Q$6:$Q$12,WEEKDAY($B20,2)))</f>
        <v>Donnerstag</v>
      </c>
      <c r="D20" s="29">
        <f t="shared" si="0"/>
        <v>34</v>
      </c>
      <c r="E20" s="45" t="s">
        <v>153</v>
      </c>
      <c r="F20" s="45" t="s">
        <v>123</v>
      </c>
      <c r="G20" s="46">
        <v>15</v>
      </c>
      <c r="H20" s="46">
        <v>26</v>
      </c>
      <c r="I20" s="47">
        <v>0</v>
      </c>
      <c r="J20" s="48">
        <v>12</v>
      </c>
      <c r="K20" s="49" t="s">
        <v>124</v>
      </c>
      <c r="L20" s="50">
        <v>0.29166666666666702</v>
      </c>
      <c r="M20" s="50">
        <v>0.6875</v>
      </c>
      <c r="N20" s="51">
        <v>45</v>
      </c>
      <c r="O20" s="39">
        <f t="shared" si="1"/>
        <v>8.75</v>
      </c>
      <c r="P20" s="40">
        <f>IF($B20="","",SUMIFS(Einsatzerfassung!$H$7:$H$206,Einsatzerfassung!$A$7:$A$206,$B20,Einsatzerfassung!$C$7:$C$206,"Personal"))</f>
        <v>9</v>
      </c>
      <c r="Q20" s="39">
        <f>IF($B20="","",SUMIFS(Einsatzerfassung!$J$7:$J$206,Einsatzerfassung!$A$7:$A$206,$B20,Einsatzerfassung!$C$7:$C$206,"Personal"))</f>
        <v>78.75</v>
      </c>
      <c r="R20" s="40">
        <f>IF($B20="","",SUMIFS(Einsatzerfassung!$H$7:$H$206,Einsatzerfassung!$A$7:$A$206,$B20,Einsatzerfassung!$C$7:$C$206,"Gerät"))</f>
        <v>2</v>
      </c>
      <c r="S20" s="52" t="s">
        <v>161</v>
      </c>
      <c r="T20" s="53" t="s">
        <v>155</v>
      </c>
      <c r="U20" s="54">
        <v>0.41</v>
      </c>
      <c r="V20" s="40">
        <f>IF($B20="","",COUNTIFS(Lieferungen!$A$7:$A$156,$B20))</f>
        <v>1</v>
      </c>
      <c r="W20" s="40">
        <f>IF($B20="","",COUNTIFS(Vorkommnisse!$B$7:$B$126,$B20))</f>
        <v>1</v>
      </c>
      <c r="X20" s="29" t="str">
        <f>IF($B20="","",IF(COUNTIFS(Vorkommnisse!$B$7:$B$126,$B20,Vorkommnisse!$C$7:$C$126,"Behinderung")&gt;0,"Ja","–"))</f>
        <v>–</v>
      </c>
      <c r="Y20" s="29" t="str">
        <f t="shared" si="2"/>
        <v>Arbeitstag</v>
      </c>
      <c r="Z20" s="45" t="s">
        <v>35</v>
      </c>
      <c r="AA20" s="49" t="s">
        <v>162</v>
      </c>
    </row>
    <row r="21" spans="1:27" ht="43.5" customHeight="1" x14ac:dyDescent="0.25">
      <c r="A21" s="29">
        <f>IF($B21="","",COUNT($B$7:$B21))</f>
        <v>15</v>
      </c>
      <c r="B21" s="30">
        <v>46255</v>
      </c>
      <c r="C21" s="31" t="str">
        <f>IF($B21="","",INDEX(Listen!$Q$6:$Q$12,WEEKDAY($B21,2)))</f>
        <v>Freitag</v>
      </c>
      <c r="D21" s="29">
        <f t="shared" si="0"/>
        <v>34</v>
      </c>
      <c r="E21" s="32" t="s">
        <v>153</v>
      </c>
      <c r="F21" s="32" t="s">
        <v>123</v>
      </c>
      <c r="G21" s="33">
        <v>17</v>
      </c>
      <c r="H21" s="33">
        <v>31</v>
      </c>
      <c r="I21" s="34">
        <v>0</v>
      </c>
      <c r="J21" s="35">
        <v>9</v>
      </c>
      <c r="K21" s="36" t="s">
        <v>124</v>
      </c>
      <c r="L21" s="37">
        <v>0.29166666666666702</v>
      </c>
      <c r="M21" s="37">
        <v>0.6875</v>
      </c>
      <c r="N21" s="38">
        <v>45</v>
      </c>
      <c r="O21" s="39">
        <f t="shared" si="1"/>
        <v>8.75</v>
      </c>
      <c r="P21" s="40">
        <f>IF($B21="","",SUMIFS(Einsatzerfassung!$H$7:$H$206,Einsatzerfassung!$A$7:$A$206,$B21,Einsatzerfassung!$C$7:$C$206,"Personal"))</f>
        <v>11</v>
      </c>
      <c r="Q21" s="39">
        <f>IF($B21="","",SUMIFS(Einsatzerfassung!$J$7:$J$206,Einsatzerfassung!$A$7:$A$206,$B21,Einsatzerfassung!$C$7:$C$206,"Personal"))</f>
        <v>96.25</v>
      </c>
      <c r="R21" s="40">
        <f>IF($B21="","",SUMIFS(Einsatzerfassung!$H$7:$H$206,Einsatzerfassung!$A$7:$A$206,$B21,Einsatzerfassung!$C$7:$C$206,"Gerät"))</f>
        <v>1</v>
      </c>
      <c r="S21" s="41" t="s">
        <v>163</v>
      </c>
      <c r="T21" s="42" t="s">
        <v>164</v>
      </c>
      <c r="U21" s="43">
        <v>0.45</v>
      </c>
      <c r="V21" s="40">
        <f>IF($B21="","",COUNTIFS(Lieferungen!$A$7:$A$156,$B21))</f>
        <v>1</v>
      </c>
      <c r="W21" s="40">
        <f>IF($B21="","",COUNTIFS(Vorkommnisse!$B$7:$B$126,$B21))</f>
        <v>1</v>
      </c>
      <c r="X21" s="29" t="str">
        <f>IF($B21="","",IF(COUNTIFS(Vorkommnisse!$B$7:$B$126,$B21,Vorkommnisse!$C$7:$C$126,"Behinderung")&gt;0,"Ja","–"))</f>
        <v>–</v>
      </c>
      <c r="Y21" s="29" t="str">
        <f t="shared" si="2"/>
        <v>Arbeitstag</v>
      </c>
      <c r="Z21" s="32" t="s">
        <v>148</v>
      </c>
      <c r="AA21" s="36" t="s">
        <v>162</v>
      </c>
    </row>
    <row r="22" spans="1:27" ht="16.5" customHeight="1" x14ac:dyDescent="0.25">
      <c r="A22" s="29" t="str">
        <f>IF($B22="","",COUNT($B$7:$B22))</f>
        <v/>
      </c>
      <c r="B22" s="44"/>
      <c r="C22" s="31" t="str">
        <f>IF($B22="","",INDEX(Listen!$Q$6:$Q$12,WEEKDAY($B22,2)))</f>
        <v/>
      </c>
      <c r="D22" s="29" t="str">
        <f t="shared" si="0"/>
        <v/>
      </c>
      <c r="E22" s="45"/>
      <c r="F22" s="45"/>
      <c r="G22" s="46"/>
      <c r="H22" s="46"/>
      <c r="I22" s="47"/>
      <c r="J22" s="48"/>
      <c r="K22" s="49"/>
      <c r="L22" s="50"/>
      <c r="M22" s="50"/>
      <c r="N22" s="51"/>
      <c r="O22" s="39" t="str">
        <f t="shared" si="1"/>
        <v/>
      </c>
      <c r="P22" s="40" t="str">
        <f>IF($B22="","",SUMIFS(Einsatzerfassung!$H$7:$H$206,Einsatzerfassung!$A$7:$A$206,$B22,Einsatzerfassung!$C$7:$C$206,"Personal"))</f>
        <v/>
      </c>
      <c r="Q22" s="39" t="str">
        <f>IF($B22="","",SUMIFS(Einsatzerfassung!$J$7:$J$206,Einsatzerfassung!$A$7:$A$206,$B22,Einsatzerfassung!$C$7:$C$206,"Personal"))</f>
        <v/>
      </c>
      <c r="R22" s="40" t="str">
        <f>IF($B22="","",SUMIFS(Einsatzerfassung!$H$7:$H$206,Einsatzerfassung!$A$7:$A$206,$B22,Einsatzerfassung!$C$7:$C$206,"Gerät"))</f>
        <v/>
      </c>
      <c r="S22" s="52"/>
      <c r="T22" s="53"/>
      <c r="U22" s="54"/>
      <c r="V22" s="40" t="str">
        <f>IF($B22="","",COUNTIFS(Lieferungen!$A$7:$A$156,$B22))</f>
        <v/>
      </c>
      <c r="W22" s="40" t="str">
        <f>IF($B22="","",COUNTIFS(Vorkommnisse!$B$7:$B$126,$B22))</f>
        <v/>
      </c>
      <c r="X22" s="29" t="str">
        <f>IF($B22="","",IF(COUNTIFS(Vorkommnisse!$B$7:$B$126,$B22,Vorkommnisse!$C$7:$C$126,"Behinderung")&gt;0,"Ja","–"))</f>
        <v/>
      </c>
      <c r="Y22" s="29" t="str">
        <f t="shared" si="2"/>
        <v/>
      </c>
      <c r="Z22" s="45"/>
      <c r="AA22" s="49"/>
    </row>
    <row r="23" spans="1:27" ht="16.5" customHeight="1" x14ac:dyDescent="0.25">
      <c r="A23" s="29" t="str">
        <f>IF($B23="","",COUNT($B$7:$B23))</f>
        <v/>
      </c>
      <c r="B23" s="30"/>
      <c r="C23" s="31" t="str">
        <f>IF($B23="","",INDEX(Listen!$Q$6:$Q$12,WEEKDAY($B23,2)))</f>
        <v/>
      </c>
      <c r="D23" s="29" t="str">
        <f t="shared" si="0"/>
        <v/>
      </c>
      <c r="E23" s="32"/>
      <c r="F23" s="32"/>
      <c r="G23" s="33"/>
      <c r="H23" s="33"/>
      <c r="I23" s="34"/>
      <c r="J23" s="35"/>
      <c r="K23" s="36"/>
      <c r="L23" s="37"/>
      <c r="M23" s="37"/>
      <c r="N23" s="38"/>
      <c r="O23" s="39" t="str">
        <f t="shared" si="1"/>
        <v/>
      </c>
      <c r="P23" s="40" t="str">
        <f>IF($B23="","",SUMIFS(Einsatzerfassung!$H$7:$H$206,Einsatzerfassung!$A$7:$A$206,$B23,Einsatzerfassung!$C$7:$C$206,"Personal"))</f>
        <v/>
      </c>
      <c r="Q23" s="39" t="str">
        <f>IF($B23="","",SUMIFS(Einsatzerfassung!$J$7:$J$206,Einsatzerfassung!$A$7:$A$206,$B23,Einsatzerfassung!$C$7:$C$206,"Personal"))</f>
        <v/>
      </c>
      <c r="R23" s="40" t="str">
        <f>IF($B23="","",SUMIFS(Einsatzerfassung!$H$7:$H$206,Einsatzerfassung!$A$7:$A$206,$B23,Einsatzerfassung!$C$7:$C$206,"Gerät"))</f>
        <v/>
      </c>
      <c r="S23" s="41"/>
      <c r="T23" s="42"/>
      <c r="U23" s="43"/>
      <c r="V23" s="40" t="str">
        <f>IF($B23="","",COUNTIFS(Lieferungen!$A$7:$A$156,$B23))</f>
        <v/>
      </c>
      <c r="W23" s="40" t="str">
        <f>IF($B23="","",COUNTIFS(Vorkommnisse!$B$7:$B$126,$B23))</f>
        <v/>
      </c>
      <c r="X23" s="29" t="str">
        <f>IF($B23="","",IF(COUNTIFS(Vorkommnisse!$B$7:$B$126,$B23,Vorkommnisse!$C$7:$C$126,"Behinderung")&gt;0,"Ja","–"))</f>
        <v/>
      </c>
      <c r="Y23" s="29" t="str">
        <f t="shared" si="2"/>
        <v/>
      </c>
      <c r="Z23" s="32"/>
      <c r="AA23" s="36"/>
    </row>
    <row r="24" spans="1:27" ht="16.5" customHeight="1" x14ac:dyDescent="0.25">
      <c r="A24" s="29" t="str">
        <f>IF($B24="","",COUNT($B$7:$B24))</f>
        <v/>
      </c>
      <c r="B24" s="44"/>
      <c r="C24" s="31" t="str">
        <f>IF($B24="","",INDEX(Listen!$Q$6:$Q$12,WEEKDAY($B24,2)))</f>
        <v/>
      </c>
      <c r="D24" s="29" t="str">
        <f t="shared" si="0"/>
        <v/>
      </c>
      <c r="E24" s="45"/>
      <c r="F24" s="45"/>
      <c r="G24" s="46"/>
      <c r="H24" s="46"/>
      <c r="I24" s="47"/>
      <c r="J24" s="48"/>
      <c r="K24" s="49"/>
      <c r="L24" s="50"/>
      <c r="M24" s="50"/>
      <c r="N24" s="51"/>
      <c r="O24" s="39" t="str">
        <f t="shared" si="1"/>
        <v/>
      </c>
      <c r="P24" s="40" t="str">
        <f>IF($B24="","",SUMIFS(Einsatzerfassung!$H$7:$H$206,Einsatzerfassung!$A$7:$A$206,$B24,Einsatzerfassung!$C$7:$C$206,"Personal"))</f>
        <v/>
      </c>
      <c r="Q24" s="39" t="str">
        <f>IF($B24="","",SUMIFS(Einsatzerfassung!$J$7:$J$206,Einsatzerfassung!$A$7:$A$206,$B24,Einsatzerfassung!$C$7:$C$206,"Personal"))</f>
        <v/>
      </c>
      <c r="R24" s="40" t="str">
        <f>IF($B24="","",SUMIFS(Einsatzerfassung!$H$7:$H$206,Einsatzerfassung!$A$7:$A$206,$B24,Einsatzerfassung!$C$7:$C$206,"Gerät"))</f>
        <v/>
      </c>
      <c r="S24" s="52"/>
      <c r="T24" s="53"/>
      <c r="U24" s="54"/>
      <c r="V24" s="40" t="str">
        <f>IF($B24="","",COUNTIFS(Lieferungen!$A$7:$A$156,$B24))</f>
        <v/>
      </c>
      <c r="W24" s="40" t="str">
        <f>IF($B24="","",COUNTIFS(Vorkommnisse!$B$7:$B$126,$B24))</f>
        <v/>
      </c>
      <c r="X24" s="29" t="str">
        <f>IF($B24="","",IF(COUNTIFS(Vorkommnisse!$B$7:$B$126,$B24,Vorkommnisse!$C$7:$C$126,"Behinderung")&gt;0,"Ja","–"))</f>
        <v/>
      </c>
      <c r="Y24" s="29" t="str">
        <f t="shared" si="2"/>
        <v/>
      </c>
      <c r="Z24" s="45"/>
      <c r="AA24" s="49"/>
    </row>
    <row r="25" spans="1:27" ht="16.5" customHeight="1" x14ac:dyDescent="0.25">
      <c r="A25" s="29" t="str">
        <f>IF($B25="","",COUNT($B$7:$B25))</f>
        <v/>
      </c>
      <c r="B25" s="30"/>
      <c r="C25" s="31" t="str">
        <f>IF($B25="","",INDEX(Listen!$Q$6:$Q$12,WEEKDAY($B25,2)))</f>
        <v/>
      </c>
      <c r="D25" s="29" t="str">
        <f t="shared" si="0"/>
        <v/>
      </c>
      <c r="E25" s="32"/>
      <c r="F25" s="32"/>
      <c r="G25" s="33"/>
      <c r="H25" s="33"/>
      <c r="I25" s="34"/>
      <c r="J25" s="35"/>
      <c r="K25" s="36"/>
      <c r="L25" s="37"/>
      <c r="M25" s="37"/>
      <c r="N25" s="38"/>
      <c r="O25" s="39" t="str">
        <f t="shared" si="1"/>
        <v/>
      </c>
      <c r="P25" s="40" t="str">
        <f>IF($B25="","",SUMIFS(Einsatzerfassung!$H$7:$H$206,Einsatzerfassung!$A$7:$A$206,$B25,Einsatzerfassung!$C$7:$C$206,"Personal"))</f>
        <v/>
      </c>
      <c r="Q25" s="39" t="str">
        <f>IF($B25="","",SUMIFS(Einsatzerfassung!$J$7:$J$206,Einsatzerfassung!$A$7:$A$206,$B25,Einsatzerfassung!$C$7:$C$206,"Personal"))</f>
        <v/>
      </c>
      <c r="R25" s="40" t="str">
        <f>IF($B25="","",SUMIFS(Einsatzerfassung!$H$7:$H$206,Einsatzerfassung!$A$7:$A$206,$B25,Einsatzerfassung!$C$7:$C$206,"Gerät"))</f>
        <v/>
      </c>
      <c r="S25" s="41"/>
      <c r="T25" s="42"/>
      <c r="U25" s="43"/>
      <c r="V25" s="40" t="str">
        <f>IF($B25="","",COUNTIFS(Lieferungen!$A$7:$A$156,$B25))</f>
        <v/>
      </c>
      <c r="W25" s="40" t="str">
        <f>IF($B25="","",COUNTIFS(Vorkommnisse!$B$7:$B$126,$B25))</f>
        <v/>
      </c>
      <c r="X25" s="29" t="str">
        <f>IF($B25="","",IF(COUNTIFS(Vorkommnisse!$B$7:$B$126,$B25,Vorkommnisse!$C$7:$C$126,"Behinderung")&gt;0,"Ja","–"))</f>
        <v/>
      </c>
      <c r="Y25" s="29" t="str">
        <f t="shared" si="2"/>
        <v/>
      </c>
      <c r="Z25" s="32"/>
      <c r="AA25" s="36"/>
    </row>
    <row r="26" spans="1:27" ht="16.5" customHeight="1" x14ac:dyDescent="0.25">
      <c r="A26" s="29" t="str">
        <f>IF($B26="","",COUNT($B$7:$B26))</f>
        <v/>
      </c>
      <c r="B26" s="44"/>
      <c r="C26" s="31" t="str">
        <f>IF($B26="","",INDEX(Listen!$Q$6:$Q$12,WEEKDAY($B26,2)))</f>
        <v/>
      </c>
      <c r="D26" s="29" t="str">
        <f t="shared" si="0"/>
        <v/>
      </c>
      <c r="E26" s="45"/>
      <c r="F26" s="45"/>
      <c r="G26" s="46"/>
      <c r="H26" s="46"/>
      <c r="I26" s="47"/>
      <c r="J26" s="48"/>
      <c r="K26" s="49"/>
      <c r="L26" s="50"/>
      <c r="M26" s="50"/>
      <c r="N26" s="51"/>
      <c r="O26" s="39" t="str">
        <f t="shared" si="1"/>
        <v/>
      </c>
      <c r="P26" s="40" t="str">
        <f>IF($B26="","",SUMIFS(Einsatzerfassung!$H$7:$H$206,Einsatzerfassung!$A$7:$A$206,$B26,Einsatzerfassung!$C$7:$C$206,"Personal"))</f>
        <v/>
      </c>
      <c r="Q26" s="39" t="str">
        <f>IF($B26="","",SUMIFS(Einsatzerfassung!$J$7:$J$206,Einsatzerfassung!$A$7:$A$206,$B26,Einsatzerfassung!$C$7:$C$206,"Personal"))</f>
        <v/>
      </c>
      <c r="R26" s="40" t="str">
        <f>IF($B26="","",SUMIFS(Einsatzerfassung!$H$7:$H$206,Einsatzerfassung!$A$7:$A$206,$B26,Einsatzerfassung!$C$7:$C$206,"Gerät"))</f>
        <v/>
      </c>
      <c r="S26" s="52"/>
      <c r="T26" s="53"/>
      <c r="U26" s="54"/>
      <c r="V26" s="40" t="str">
        <f>IF($B26="","",COUNTIFS(Lieferungen!$A$7:$A$156,$B26))</f>
        <v/>
      </c>
      <c r="W26" s="40" t="str">
        <f>IF($B26="","",COUNTIFS(Vorkommnisse!$B$7:$B$126,$B26))</f>
        <v/>
      </c>
      <c r="X26" s="29" t="str">
        <f>IF($B26="","",IF(COUNTIFS(Vorkommnisse!$B$7:$B$126,$B26,Vorkommnisse!$C$7:$C$126,"Behinderung")&gt;0,"Ja","–"))</f>
        <v/>
      </c>
      <c r="Y26" s="29" t="str">
        <f t="shared" si="2"/>
        <v/>
      </c>
      <c r="Z26" s="45"/>
      <c r="AA26" s="49"/>
    </row>
    <row r="27" spans="1:27" ht="16.5" customHeight="1" x14ac:dyDescent="0.25">
      <c r="A27" s="29" t="str">
        <f>IF($B27="","",COUNT($B$7:$B27))</f>
        <v/>
      </c>
      <c r="B27" s="30"/>
      <c r="C27" s="31" t="str">
        <f>IF($B27="","",INDEX(Listen!$Q$6:$Q$12,WEEKDAY($B27,2)))</f>
        <v/>
      </c>
      <c r="D27" s="29" t="str">
        <f t="shared" si="0"/>
        <v/>
      </c>
      <c r="E27" s="32"/>
      <c r="F27" s="32"/>
      <c r="G27" s="33"/>
      <c r="H27" s="33"/>
      <c r="I27" s="34"/>
      <c r="J27" s="35"/>
      <c r="K27" s="36"/>
      <c r="L27" s="37"/>
      <c r="M27" s="37"/>
      <c r="N27" s="38"/>
      <c r="O27" s="39" t="str">
        <f t="shared" si="1"/>
        <v/>
      </c>
      <c r="P27" s="40" t="str">
        <f>IF($B27="","",SUMIFS(Einsatzerfassung!$H$7:$H$206,Einsatzerfassung!$A$7:$A$206,$B27,Einsatzerfassung!$C$7:$C$206,"Personal"))</f>
        <v/>
      </c>
      <c r="Q27" s="39" t="str">
        <f>IF($B27="","",SUMIFS(Einsatzerfassung!$J$7:$J$206,Einsatzerfassung!$A$7:$A$206,$B27,Einsatzerfassung!$C$7:$C$206,"Personal"))</f>
        <v/>
      </c>
      <c r="R27" s="40" t="str">
        <f>IF($B27="","",SUMIFS(Einsatzerfassung!$H$7:$H$206,Einsatzerfassung!$A$7:$A$206,$B27,Einsatzerfassung!$C$7:$C$206,"Gerät"))</f>
        <v/>
      </c>
      <c r="S27" s="41"/>
      <c r="T27" s="42"/>
      <c r="U27" s="43"/>
      <c r="V27" s="40" t="str">
        <f>IF($B27="","",COUNTIFS(Lieferungen!$A$7:$A$156,$B27))</f>
        <v/>
      </c>
      <c r="W27" s="40" t="str">
        <f>IF($B27="","",COUNTIFS(Vorkommnisse!$B$7:$B$126,$B27))</f>
        <v/>
      </c>
      <c r="X27" s="29" t="str">
        <f>IF($B27="","",IF(COUNTIFS(Vorkommnisse!$B$7:$B$126,$B27,Vorkommnisse!$C$7:$C$126,"Behinderung")&gt;0,"Ja","–"))</f>
        <v/>
      </c>
      <c r="Y27" s="29" t="str">
        <f t="shared" si="2"/>
        <v/>
      </c>
      <c r="Z27" s="32"/>
      <c r="AA27" s="36"/>
    </row>
    <row r="28" spans="1:27" ht="16.5" customHeight="1" x14ac:dyDescent="0.25">
      <c r="A28" s="29" t="str">
        <f>IF($B28="","",COUNT($B$7:$B28))</f>
        <v/>
      </c>
      <c r="B28" s="44"/>
      <c r="C28" s="31" t="str">
        <f>IF($B28="","",INDEX(Listen!$Q$6:$Q$12,WEEKDAY($B28,2)))</f>
        <v/>
      </c>
      <c r="D28" s="29" t="str">
        <f t="shared" si="0"/>
        <v/>
      </c>
      <c r="E28" s="45"/>
      <c r="F28" s="45"/>
      <c r="G28" s="46"/>
      <c r="H28" s="46"/>
      <c r="I28" s="47"/>
      <c r="J28" s="48"/>
      <c r="K28" s="49"/>
      <c r="L28" s="50"/>
      <c r="M28" s="50"/>
      <c r="N28" s="51"/>
      <c r="O28" s="39" t="str">
        <f t="shared" si="1"/>
        <v/>
      </c>
      <c r="P28" s="40" t="str">
        <f>IF($B28="","",SUMIFS(Einsatzerfassung!$H$7:$H$206,Einsatzerfassung!$A$7:$A$206,$B28,Einsatzerfassung!$C$7:$C$206,"Personal"))</f>
        <v/>
      </c>
      <c r="Q28" s="39" t="str">
        <f>IF($B28="","",SUMIFS(Einsatzerfassung!$J$7:$J$206,Einsatzerfassung!$A$7:$A$206,$B28,Einsatzerfassung!$C$7:$C$206,"Personal"))</f>
        <v/>
      </c>
      <c r="R28" s="40" t="str">
        <f>IF($B28="","",SUMIFS(Einsatzerfassung!$H$7:$H$206,Einsatzerfassung!$A$7:$A$206,$B28,Einsatzerfassung!$C$7:$C$206,"Gerät"))</f>
        <v/>
      </c>
      <c r="S28" s="52"/>
      <c r="T28" s="53"/>
      <c r="U28" s="54"/>
      <c r="V28" s="40" t="str">
        <f>IF($B28="","",COUNTIFS(Lieferungen!$A$7:$A$156,$B28))</f>
        <v/>
      </c>
      <c r="W28" s="40" t="str">
        <f>IF($B28="","",COUNTIFS(Vorkommnisse!$B$7:$B$126,$B28))</f>
        <v/>
      </c>
      <c r="X28" s="29" t="str">
        <f>IF($B28="","",IF(COUNTIFS(Vorkommnisse!$B$7:$B$126,$B28,Vorkommnisse!$C$7:$C$126,"Behinderung")&gt;0,"Ja","–"))</f>
        <v/>
      </c>
      <c r="Y28" s="29" t="str">
        <f t="shared" si="2"/>
        <v/>
      </c>
      <c r="Z28" s="45"/>
      <c r="AA28" s="49"/>
    </row>
    <row r="29" spans="1:27" ht="16.5" customHeight="1" x14ac:dyDescent="0.25">
      <c r="A29" s="29" t="str">
        <f>IF($B29="","",COUNT($B$7:$B29))</f>
        <v/>
      </c>
      <c r="B29" s="30"/>
      <c r="C29" s="31" t="str">
        <f>IF($B29="","",INDEX(Listen!$Q$6:$Q$12,WEEKDAY($B29,2)))</f>
        <v/>
      </c>
      <c r="D29" s="29" t="str">
        <f t="shared" si="0"/>
        <v/>
      </c>
      <c r="E29" s="32"/>
      <c r="F29" s="32"/>
      <c r="G29" s="33"/>
      <c r="H29" s="33"/>
      <c r="I29" s="34"/>
      <c r="J29" s="35"/>
      <c r="K29" s="36"/>
      <c r="L29" s="37"/>
      <c r="M29" s="37"/>
      <c r="N29" s="38"/>
      <c r="O29" s="39" t="str">
        <f t="shared" si="1"/>
        <v/>
      </c>
      <c r="P29" s="40" t="str">
        <f>IF($B29="","",SUMIFS(Einsatzerfassung!$H$7:$H$206,Einsatzerfassung!$A$7:$A$206,$B29,Einsatzerfassung!$C$7:$C$206,"Personal"))</f>
        <v/>
      </c>
      <c r="Q29" s="39" t="str">
        <f>IF($B29="","",SUMIFS(Einsatzerfassung!$J$7:$J$206,Einsatzerfassung!$A$7:$A$206,$B29,Einsatzerfassung!$C$7:$C$206,"Personal"))</f>
        <v/>
      </c>
      <c r="R29" s="40" t="str">
        <f>IF($B29="","",SUMIFS(Einsatzerfassung!$H$7:$H$206,Einsatzerfassung!$A$7:$A$206,$B29,Einsatzerfassung!$C$7:$C$206,"Gerät"))</f>
        <v/>
      </c>
      <c r="S29" s="41"/>
      <c r="T29" s="42"/>
      <c r="U29" s="43"/>
      <c r="V29" s="40" t="str">
        <f>IF($B29="","",COUNTIFS(Lieferungen!$A$7:$A$156,$B29))</f>
        <v/>
      </c>
      <c r="W29" s="40" t="str">
        <f>IF($B29="","",COUNTIFS(Vorkommnisse!$B$7:$B$126,$B29))</f>
        <v/>
      </c>
      <c r="X29" s="29" t="str">
        <f>IF($B29="","",IF(COUNTIFS(Vorkommnisse!$B$7:$B$126,$B29,Vorkommnisse!$C$7:$C$126,"Behinderung")&gt;0,"Ja","–"))</f>
        <v/>
      </c>
      <c r="Y29" s="29" t="str">
        <f t="shared" si="2"/>
        <v/>
      </c>
      <c r="Z29" s="32"/>
      <c r="AA29" s="36"/>
    </row>
    <row r="30" spans="1:27" ht="16.5" customHeight="1" x14ac:dyDescent="0.25">
      <c r="A30" s="29" t="str">
        <f>IF($B30="","",COUNT($B$7:$B30))</f>
        <v/>
      </c>
      <c r="B30" s="44"/>
      <c r="C30" s="31" t="str">
        <f>IF($B30="","",INDEX(Listen!$Q$6:$Q$12,WEEKDAY($B30,2)))</f>
        <v/>
      </c>
      <c r="D30" s="29" t="str">
        <f t="shared" si="0"/>
        <v/>
      </c>
      <c r="E30" s="45"/>
      <c r="F30" s="45"/>
      <c r="G30" s="46"/>
      <c r="H30" s="46"/>
      <c r="I30" s="47"/>
      <c r="J30" s="48"/>
      <c r="K30" s="49"/>
      <c r="L30" s="50"/>
      <c r="M30" s="50"/>
      <c r="N30" s="51"/>
      <c r="O30" s="39" t="str">
        <f t="shared" si="1"/>
        <v/>
      </c>
      <c r="P30" s="40" t="str">
        <f>IF($B30="","",SUMIFS(Einsatzerfassung!$H$7:$H$206,Einsatzerfassung!$A$7:$A$206,$B30,Einsatzerfassung!$C$7:$C$206,"Personal"))</f>
        <v/>
      </c>
      <c r="Q30" s="39" t="str">
        <f>IF($B30="","",SUMIFS(Einsatzerfassung!$J$7:$J$206,Einsatzerfassung!$A$7:$A$206,$B30,Einsatzerfassung!$C$7:$C$206,"Personal"))</f>
        <v/>
      </c>
      <c r="R30" s="40" t="str">
        <f>IF($B30="","",SUMIFS(Einsatzerfassung!$H$7:$H$206,Einsatzerfassung!$A$7:$A$206,$B30,Einsatzerfassung!$C$7:$C$206,"Gerät"))</f>
        <v/>
      </c>
      <c r="S30" s="52"/>
      <c r="T30" s="53"/>
      <c r="U30" s="54"/>
      <c r="V30" s="40" t="str">
        <f>IF($B30="","",COUNTIFS(Lieferungen!$A$7:$A$156,$B30))</f>
        <v/>
      </c>
      <c r="W30" s="40" t="str">
        <f>IF($B30="","",COUNTIFS(Vorkommnisse!$B$7:$B$126,$B30))</f>
        <v/>
      </c>
      <c r="X30" s="29" t="str">
        <f>IF($B30="","",IF(COUNTIFS(Vorkommnisse!$B$7:$B$126,$B30,Vorkommnisse!$C$7:$C$126,"Behinderung")&gt;0,"Ja","–"))</f>
        <v/>
      </c>
      <c r="Y30" s="29" t="str">
        <f t="shared" si="2"/>
        <v/>
      </c>
      <c r="Z30" s="45"/>
      <c r="AA30" s="49"/>
    </row>
    <row r="31" spans="1:27" ht="16.5" customHeight="1" x14ac:dyDescent="0.25">
      <c r="A31" s="29" t="str">
        <f>IF($B31="","",COUNT($B$7:$B31))</f>
        <v/>
      </c>
      <c r="B31" s="30"/>
      <c r="C31" s="31" t="str">
        <f>IF($B31="","",INDEX(Listen!$Q$6:$Q$12,WEEKDAY($B31,2)))</f>
        <v/>
      </c>
      <c r="D31" s="29" t="str">
        <f t="shared" si="0"/>
        <v/>
      </c>
      <c r="E31" s="32"/>
      <c r="F31" s="32"/>
      <c r="G31" s="33"/>
      <c r="H31" s="33"/>
      <c r="I31" s="34"/>
      <c r="J31" s="35"/>
      <c r="K31" s="36"/>
      <c r="L31" s="37"/>
      <c r="M31" s="37"/>
      <c r="N31" s="38"/>
      <c r="O31" s="39" t="str">
        <f t="shared" si="1"/>
        <v/>
      </c>
      <c r="P31" s="40" t="str">
        <f>IF($B31="","",SUMIFS(Einsatzerfassung!$H$7:$H$206,Einsatzerfassung!$A$7:$A$206,$B31,Einsatzerfassung!$C$7:$C$206,"Personal"))</f>
        <v/>
      </c>
      <c r="Q31" s="39" t="str">
        <f>IF($B31="","",SUMIFS(Einsatzerfassung!$J$7:$J$206,Einsatzerfassung!$A$7:$A$206,$B31,Einsatzerfassung!$C$7:$C$206,"Personal"))</f>
        <v/>
      </c>
      <c r="R31" s="40" t="str">
        <f>IF($B31="","",SUMIFS(Einsatzerfassung!$H$7:$H$206,Einsatzerfassung!$A$7:$A$206,$B31,Einsatzerfassung!$C$7:$C$206,"Gerät"))</f>
        <v/>
      </c>
      <c r="S31" s="41"/>
      <c r="T31" s="42"/>
      <c r="U31" s="43"/>
      <c r="V31" s="40" t="str">
        <f>IF($B31="","",COUNTIFS(Lieferungen!$A$7:$A$156,$B31))</f>
        <v/>
      </c>
      <c r="W31" s="40" t="str">
        <f>IF($B31="","",COUNTIFS(Vorkommnisse!$B$7:$B$126,$B31))</f>
        <v/>
      </c>
      <c r="X31" s="29" t="str">
        <f>IF($B31="","",IF(COUNTIFS(Vorkommnisse!$B$7:$B$126,$B31,Vorkommnisse!$C$7:$C$126,"Behinderung")&gt;0,"Ja","–"))</f>
        <v/>
      </c>
      <c r="Y31" s="29" t="str">
        <f t="shared" si="2"/>
        <v/>
      </c>
      <c r="Z31" s="32"/>
      <c r="AA31" s="36"/>
    </row>
    <row r="32" spans="1:27" ht="16.5" customHeight="1" x14ac:dyDescent="0.25">
      <c r="A32" s="29" t="str">
        <f>IF($B32="","",COUNT($B$7:$B32))</f>
        <v/>
      </c>
      <c r="B32" s="44"/>
      <c r="C32" s="31" t="str">
        <f>IF($B32="","",INDEX(Listen!$Q$6:$Q$12,WEEKDAY($B32,2)))</f>
        <v/>
      </c>
      <c r="D32" s="29" t="str">
        <f t="shared" si="0"/>
        <v/>
      </c>
      <c r="E32" s="45"/>
      <c r="F32" s="45"/>
      <c r="G32" s="46"/>
      <c r="H32" s="46"/>
      <c r="I32" s="47"/>
      <c r="J32" s="48"/>
      <c r="K32" s="49"/>
      <c r="L32" s="50"/>
      <c r="M32" s="50"/>
      <c r="N32" s="51"/>
      <c r="O32" s="39" t="str">
        <f t="shared" si="1"/>
        <v/>
      </c>
      <c r="P32" s="40" t="str">
        <f>IF($B32="","",SUMIFS(Einsatzerfassung!$H$7:$H$206,Einsatzerfassung!$A$7:$A$206,$B32,Einsatzerfassung!$C$7:$C$206,"Personal"))</f>
        <v/>
      </c>
      <c r="Q32" s="39" t="str">
        <f>IF($B32="","",SUMIFS(Einsatzerfassung!$J$7:$J$206,Einsatzerfassung!$A$7:$A$206,$B32,Einsatzerfassung!$C$7:$C$206,"Personal"))</f>
        <v/>
      </c>
      <c r="R32" s="40" t="str">
        <f>IF($B32="","",SUMIFS(Einsatzerfassung!$H$7:$H$206,Einsatzerfassung!$A$7:$A$206,$B32,Einsatzerfassung!$C$7:$C$206,"Gerät"))</f>
        <v/>
      </c>
      <c r="S32" s="52"/>
      <c r="T32" s="53"/>
      <c r="U32" s="54"/>
      <c r="V32" s="40" t="str">
        <f>IF($B32="","",COUNTIFS(Lieferungen!$A$7:$A$156,$B32))</f>
        <v/>
      </c>
      <c r="W32" s="40" t="str">
        <f>IF($B32="","",COUNTIFS(Vorkommnisse!$B$7:$B$126,$B32))</f>
        <v/>
      </c>
      <c r="X32" s="29" t="str">
        <f>IF($B32="","",IF(COUNTIFS(Vorkommnisse!$B$7:$B$126,$B32,Vorkommnisse!$C$7:$C$126,"Behinderung")&gt;0,"Ja","–"))</f>
        <v/>
      </c>
      <c r="Y32" s="29" t="str">
        <f t="shared" si="2"/>
        <v/>
      </c>
      <c r="Z32" s="45"/>
      <c r="AA32" s="49"/>
    </row>
    <row r="33" spans="1:27" ht="16.5" customHeight="1" x14ac:dyDescent="0.25">
      <c r="A33" s="29" t="str">
        <f>IF($B33="","",COUNT($B$7:$B33))</f>
        <v/>
      </c>
      <c r="B33" s="30"/>
      <c r="C33" s="31" t="str">
        <f>IF($B33="","",INDEX(Listen!$Q$6:$Q$12,WEEKDAY($B33,2)))</f>
        <v/>
      </c>
      <c r="D33" s="29" t="str">
        <f t="shared" si="0"/>
        <v/>
      </c>
      <c r="E33" s="32"/>
      <c r="F33" s="32"/>
      <c r="G33" s="33"/>
      <c r="H33" s="33"/>
      <c r="I33" s="34"/>
      <c r="J33" s="35"/>
      <c r="K33" s="36"/>
      <c r="L33" s="37"/>
      <c r="M33" s="37"/>
      <c r="N33" s="38"/>
      <c r="O33" s="39" t="str">
        <f t="shared" si="1"/>
        <v/>
      </c>
      <c r="P33" s="40" t="str">
        <f>IF($B33="","",SUMIFS(Einsatzerfassung!$H$7:$H$206,Einsatzerfassung!$A$7:$A$206,$B33,Einsatzerfassung!$C$7:$C$206,"Personal"))</f>
        <v/>
      </c>
      <c r="Q33" s="39" t="str">
        <f>IF($B33="","",SUMIFS(Einsatzerfassung!$J$7:$J$206,Einsatzerfassung!$A$7:$A$206,$B33,Einsatzerfassung!$C$7:$C$206,"Personal"))</f>
        <v/>
      </c>
      <c r="R33" s="40" t="str">
        <f>IF($B33="","",SUMIFS(Einsatzerfassung!$H$7:$H$206,Einsatzerfassung!$A$7:$A$206,$B33,Einsatzerfassung!$C$7:$C$206,"Gerät"))</f>
        <v/>
      </c>
      <c r="S33" s="41"/>
      <c r="T33" s="42"/>
      <c r="U33" s="43"/>
      <c r="V33" s="40" t="str">
        <f>IF($B33="","",COUNTIFS(Lieferungen!$A$7:$A$156,$B33))</f>
        <v/>
      </c>
      <c r="W33" s="40" t="str">
        <f>IF($B33="","",COUNTIFS(Vorkommnisse!$B$7:$B$126,$B33))</f>
        <v/>
      </c>
      <c r="X33" s="29" t="str">
        <f>IF($B33="","",IF(COUNTIFS(Vorkommnisse!$B$7:$B$126,$B33,Vorkommnisse!$C$7:$C$126,"Behinderung")&gt;0,"Ja","–"))</f>
        <v/>
      </c>
      <c r="Y33" s="29" t="str">
        <f t="shared" si="2"/>
        <v/>
      </c>
      <c r="Z33" s="32"/>
      <c r="AA33" s="36"/>
    </row>
    <row r="34" spans="1:27" ht="16.5" customHeight="1" x14ac:dyDescent="0.25">
      <c r="A34" s="29" t="str">
        <f>IF($B34="","",COUNT($B$7:$B34))</f>
        <v/>
      </c>
      <c r="B34" s="44"/>
      <c r="C34" s="31" t="str">
        <f>IF($B34="","",INDEX(Listen!$Q$6:$Q$12,WEEKDAY($B34,2)))</f>
        <v/>
      </c>
      <c r="D34" s="29" t="str">
        <f t="shared" si="0"/>
        <v/>
      </c>
      <c r="E34" s="45"/>
      <c r="F34" s="45"/>
      <c r="G34" s="46"/>
      <c r="H34" s="46"/>
      <c r="I34" s="47"/>
      <c r="J34" s="48"/>
      <c r="K34" s="49"/>
      <c r="L34" s="50"/>
      <c r="M34" s="50"/>
      <c r="N34" s="51"/>
      <c r="O34" s="39" t="str">
        <f t="shared" si="1"/>
        <v/>
      </c>
      <c r="P34" s="40" t="str">
        <f>IF($B34="","",SUMIFS(Einsatzerfassung!$H$7:$H$206,Einsatzerfassung!$A$7:$A$206,$B34,Einsatzerfassung!$C$7:$C$206,"Personal"))</f>
        <v/>
      </c>
      <c r="Q34" s="39" t="str">
        <f>IF($B34="","",SUMIFS(Einsatzerfassung!$J$7:$J$206,Einsatzerfassung!$A$7:$A$206,$B34,Einsatzerfassung!$C$7:$C$206,"Personal"))</f>
        <v/>
      </c>
      <c r="R34" s="40" t="str">
        <f>IF($B34="","",SUMIFS(Einsatzerfassung!$H$7:$H$206,Einsatzerfassung!$A$7:$A$206,$B34,Einsatzerfassung!$C$7:$C$206,"Gerät"))</f>
        <v/>
      </c>
      <c r="S34" s="52"/>
      <c r="T34" s="53"/>
      <c r="U34" s="54"/>
      <c r="V34" s="40" t="str">
        <f>IF($B34="","",COUNTIFS(Lieferungen!$A$7:$A$156,$B34))</f>
        <v/>
      </c>
      <c r="W34" s="40" t="str">
        <f>IF($B34="","",COUNTIFS(Vorkommnisse!$B$7:$B$126,$B34))</f>
        <v/>
      </c>
      <c r="X34" s="29" t="str">
        <f>IF($B34="","",IF(COUNTIFS(Vorkommnisse!$B$7:$B$126,$B34,Vorkommnisse!$C$7:$C$126,"Behinderung")&gt;0,"Ja","–"))</f>
        <v/>
      </c>
      <c r="Y34" s="29" t="str">
        <f t="shared" si="2"/>
        <v/>
      </c>
      <c r="Z34" s="45"/>
      <c r="AA34" s="49"/>
    </row>
    <row r="35" spans="1:27" ht="16.5" customHeight="1" x14ac:dyDescent="0.25">
      <c r="A35" s="29" t="str">
        <f>IF($B35="","",COUNT($B$7:$B35))</f>
        <v/>
      </c>
      <c r="B35" s="30"/>
      <c r="C35" s="31" t="str">
        <f>IF($B35="","",INDEX(Listen!$Q$6:$Q$12,WEEKDAY($B35,2)))</f>
        <v/>
      </c>
      <c r="D35" s="29" t="str">
        <f t="shared" si="0"/>
        <v/>
      </c>
      <c r="E35" s="32"/>
      <c r="F35" s="32"/>
      <c r="G35" s="33"/>
      <c r="H35" s="33"/>
      <c r="I35" s="34"/>
      <c r="J35" s="35"/>
      <c r="K35" s="36"/>
      <c r="L35" s="37"/>
      <c r="M35" s="37"/>
      <c r="N35" s="38"/>
      <c r="O35" s="39" t="str">
        <f t="shared" si="1"/>
        <v/>
      </c>
      <c r="P35" s="40" t="str">
        <f>IF($B35="","",SUMIFS(Einsatzerfassung!$H$7:$H$206,Einsatzerfassung!$A$7:$A$206,$B35,Einsatzerfassung!$C$7:$C$206,"Personal"))</f>
        <v/>
      </c>
      <c r="Q35" s="39" t="str">
        <f>IF($B35="","",SUMIFS(Einsatzerfassung!$J$7:$J$206,Einsatzerfassung!$A$7:$A$206,$B35,Einsatzerfassung!$C$7:$C$206,"Personal"))</f>
        <v/>
      </c>
      <c r="R35" s="40" t="str">
        <f>IF($B35="","",SUMIFS(Einsatzerfassung!$H$7:$H$206,Einsatzerfassung!$A$7:$A$206,$B35,Einsatzerfassung!$C$7:$C$206,"Gerät"))</f>
        <v/>
      </c>
      <c r="S35" s="41"/>
      <c r="T35" s="42"/>
      <c r="U35" s="43"/>
      <c r="V35" s="40" t="str">
        <f>IF($B35="","",COUNTIFS(Lieferungen!$A$7:$A$156,$B35))</f>
        <v/>
      </c>
      <c r="W35" s="40" t="str">
        <f>IF($B35="","",COUNTIFS(Vorkommnisse!$B$7:$B$126,$B35))</f>
        <v/>
      </c>
      <c r="X35" s="29" t="str">
        <f>IF($B35="","",IF(COUNTIFS(Vorkommnisse!$B$7:$B$126,$B35,Vorkommnisse!$C$7:$C$126,"Behinderung")&gt;0,"Ja","–"))</f>
        <v/>
      </c>
      <c r="Y35" s="29" t="str">
        <f t="shared" si="2"/>
        <v/>
      </c>
      <c r="Z35" s="32"/>
      <c r="AA35" s="36"/>
    </row>
    <row r="36" spans="1:27" ht="16.5" customHeight="1" x14ac:dyDescent="0.25">
      <c r="A36" s="29" t="str">
        <f>IF($B36="","",COUNT($B$7:$B36))</f>
        <v/>
      </c>
      <c r="B36" s="44"/>
      <c r="C36" s="31" t="str">
        <f>IF($B36="","",INDEX(Listen!$Q$6:$Q$12,WEEKDAY($B36,2)))</f>
        <v/>
      </c>
      <c r="D36" s="29" t="str">
        <f t="shared" si="0"/>
        <v/>
      </c>
      <c r="E36" s="45"/>
      <c r="F36" s="45"/>
      <c r="G36" s="46"/>
      <c r="H36" s="46"/>
      <c r="I36" s="47"/>
      <c r="J36" s="48"/>
      <c r="K36" s="49"/>
      <c r="L36" s="50"/>
      <c r="M36" s="50"/>
      <c r="N36" s="51"/>
      <c r="O36" s="39" t="str">
        <f t="shared" si="1"/>
        <v/>
      </c>
      <c r="P36" s="40" t="str">
        <f>IF($B36="","",SUMIFS(Einsatzerfassung!$H$7:$H$206,Einsatzerfassung!$A$7:$A$206,$B36,Einsatzerfassung!$C$7:$C$206,"Personal"))</f>
        <v/>
      </c>
      <c r="Q36" s="39" t="str">
        <f>IF($B36="","",SUMIFS(Einsatzerfassung!$J$7:$J$206,Einsatzerfassung!$A$7:$A$206,$B36,Einsatzerfassung!$C$7:$C$206,"Personal"))</f>
        <v/>
      </c>
      <c r="R36" s="40" t="str">
        <f>IF($B36="","",SUMIFS(Einsatzerfassung!$H$7:$H$206,Einsatzerfassung!$A$7:$A$206,$B36,Einsatzerfassung!$C$7:$C$206,"Gerät"))</f>
        <v/>
      </c>
      <c r="S36" s="52"/>
      <c r="T36" s="53"/>
      <c r="U36" s="54"/>
      <c r="V36" s="40" t="str">
        <f>IF($B36="","",COUNTIFS(Lieferungen!$A$7:$A$156,$B36))</f>
        <v/>
      </c>
      <c r="W36" s="40" t="str">
        <f>IF($B36="","",COUNTIFS(Vorkommnisse!$B$7:$B$126,$B36))</f>
        <v/>
      </c>
      <c r="X36" s="29" t="str">
        <f>IF($B36="","",IF(COUNTIFS(Vorkommnisse!$B$7:$B$126,$B36,Vorkommnisse!$C$7:$C$126,"Behinderung")&gt;0,"Ja","–"))</f>
        <v/>
      </c>
      <c r="Y36" s="29" t="str">
        <f t="shared" si="2"/>
        <v/>
      </c>
      <c r="Z36" s="45"/>
      <c r="AA36" s="49"/>
    </row>
    <row r="37" spans="1:27" ht="16.5" customHeight="1" x14ac:dyDescent="0.25">
      <c r="A37" s="29" t="str">
        <f>IF($B37="","",COUNT($B$7:$B37))</f>
        <v/>
      </c>
      <c r="B37" s="30"/>
      <c r="C37" s="31" t="str">
        <f>IF($B37="","",INDEX(Listen!$Q$6:$Q$12,WEEKDAY($B37,2)))</f>
        <v/>
      </c>
      <c r="D37" s="29" t="str">
        <f t="shared" si="0"/>
        <v/>
      </c>
      <c r="E37" s="32"/>
      <c r="F37" s="32"/>
      <c r="G37" s="33"/>
      <c r="H37" s="33"/>
      <c r="I37" s="34"/>
      <c r="J37" s="35"/>
      <c r="K37" s="36"/>
      <c r="L37" s="37"/>
      <c r="M37" s="37"/>
      <c r="N37" s="38"/>
      <c r="O37" s="39" t="str">
        <f t="shared" si="1"/>
        <v/>
      </c>
      <c r="P37" s="40" t="str">
        <f>IF($B37="","",SUMIFS(Einsatzerfassung!$H$7:$H$206,Einsatzerfassung!$A$7:$A$206,$B37,Einsatzerfassung!$C$7:$C$206,"Personal"))</f>
        <v/>
      </c>
      <c r="Q37" s="39" t="str">
        <f>IF($B37="","",SUMIFS(Einsatzerfassung!$J$7:$J$206,Einsatzerfassung!$A$7:$A$206,$B37,Einsatzerfassung!$C$7:$C$206,"Personal"))</f>
        <v/>
      </c>
      <c r="R37" s="40" t="str">
        <f>IF($B37="","",SUMIFS(Einsatzerfassung!$H$7:$H$206,Einsatzerfassung!$A$7:$A$206,$B37,Einsatzerfassung!$C$7:$C$206,"Gerät"))</f>
        <v/>
      </c>
      <c r="S37" s="41"/>
      <c r="T37" s="42"/>
      <c r="U37" s="43"/>
      <c r="V37" s="40" t="str">
        <f>IF($B37="","",COUNTIFS(Lieferungen!$A$7:$A$156,$B37))</f>
        <v/>
      </c>
      <c r="W37" s="40" t="str">
        <f>IF($B37="","",COUNTIFS(Vorkommnisse!$B$7:$B$126,$B37))</f>
        <v/>
      </c>
      <c r="X37" s="29" t="str">
        <f>IF($B37="","",IF(COUNTIFS(Vorkommnisse!$B$7:$B$126,$B37,Vorkommnisse!$C$7:$C$126,"Behinderung")&gt;0,"Ja","–"))</f>
        <v/>
      </c>
      <c r="Y37" s="29" t="str">
        <f t="shared" si="2"/>
        <v/>
      </c>
      <c r="Z37" s="32"/>
      <c r="AA37" s="36"/>
    </row>
    <row r="38" spans="1:27" ht="16.5" customHeight="1" x14ac:dyDescent="0.25">
      <c r="A38" s="29" t="str">
        <f>IF($B38="","",COUNT($B$7:$B38))</f>
        <v/>
      </c>
      <c r="B38" s="44"/>
      <c r="C38" s="31" t="str">
        <f>IF($B38="","",INDEX(Listen!$Q$6:$Q$12,WEEKDAY($B38,2)))</f>
        <v/>
      </c>
      <c r="D38" s="29" t="str">
        <f t="shared" si="0"/>
        <v/>
      </c>
      <c r="E38" s="45"/>
      <c r="F38" s="45"/>
      <c r="G38" s="46"/>
      <c r="H38" s="46"/>
      <c r="I38" s="47"/>
      <c r="J38" s="48"/>
      <c r="K38" s="49"/>
      <c r="L38" s="50"/>
      <c r="M38" s="50"/>
      <c r="N38" s="51"/>
      <c r="O38" s="39" t="str">
        <f t="shared" si="1"/>
        <v/>
      </c>
      <c r="P38" s="40" t="str">
        <f>IF($B38="","",SUMIFS(Einsatzerfassung!$H$7:$H$206,Einsatzerfassung!$A$7:$A$206,$B38,Einsatzerfassung!$C$7:$C$206,"Personal"))</f>
        <v/>
      </c>
      <c r="Q38" s="39" t="str">
        <f>IF($B38="","",SUMIFS(Einsatzerfassung!$J$7:$J$206,Einsatzerfassung!$A$7:$A$206,$B38,Einsatzerfassung!$C$7:$C$206,"Personal"))</f>
        <v/>
      </c>
      <c r="R38" s="40" t="str">
        <f>IF($B38="","",SUMIFS(Einsatzerfassung!$H$7:$H$206,Einsatzerfassung!$A$7:$A$206,$B38,Einsatzerfassung!$C$7:$C$206,"Gerät"))</f>
        <v/>
      </c>
      <c r="S38" s="52"/>
      <c r="T38" s="53"/>
      <c r="U38" s="54"/>
      <c r="V38" s="40" t="str">
        <f>IF($B38="","",COUNTIFS(Lieferungen!$A$7:$A$156,$B38))</f>
        <v/>
      </c>
      <c r="W38" s="40" t="str">
        <f>IF($B38="","",COUNTIFS(Vorkommnisse!$B$7:$B$126,$B38))</f>
        <v/>
      </c>
      <c r="X38" s="29" t="str">
        <f>IF($B38="","",IF(COUNTIFS(Vorkommnisse!$B$7:$B$126,$B38,Vorkommnisse!$C$7:$C$126,"Behinderung")&gt;0,"Ja","–"))</f>
        <v/>
      </c>
      <c r="Y38" s="29" t="str">
        <f t="shared" si="2"/>
        <v/>
      </c>
      <c r="Z38" s="45"/>
      <c r="AA38" s="49"/>
    </row>
    <row r="39" spans="1:27" ht="16.5" customHeight="1" x14ac:dyDescent="0.25">
      <c r="A39" s="29" t="str">
        <f>IF($B39="","",COUNT($B$7:$B39))</f>
        <v/>
      </c>
      <c r="B39" s="30"/>
      <c r="C39" s="31" t="str">
        <f>IF($B39="","",INDEX(Listen!$Q$6:$Q$12,WEEKDAY($B39,2)))</f>
        <v/>
      </c>
      <c r="D39" s="29" t="str">
        <f t="shared" ref="D39:D70" si="3">IF($B39="","",WEEKNUM($B39,21))</f>
        <v/>
      </c>
      <c r="E39" s="32"/>
      <c r="F39" s="32"/>
      <c r="G39" s="33"/>
      <c r="H39" s="33"/>
      <c r="I39" s="34"/>
      <c r="J39" s="35"/>
      <c r="K39" s="36"/>
      <c r="L39" s="37"/>
      <c r="M39" s="37"/>
      <c r="N39" s="38"/>
      <c r="O39" s="39" t="str">
        <f t="shared" ref="O39:O70" si="4">IF(OR($L39="",$M39=""),"",ROUND(($M39-$L39)*24-$N39/60,2))</f>
        <v/>
      </c>
      <c r="P39" s="40" t="str">
        <f>IF($B39="","",SUMIFS(Einsatzerfassung!$H$7:$H$206,Einsatzerfassung!$A$7:$A$206,$B39,Einsatzerfassung!$C$7:$C$206,"Personal"))</f>
        <v/>
      </c>
      <c r="Q39" s="39" t="str">
        <f>IF($B39="","",SUMIFS(Einsatzerfassung!$J$7:$J$206,Einsatzerfassung!$A$7:$A$206,$B39,Einsatzerfassung!$C$7:$C$206,"Personal"))</f>
        <v/>
      </c>
      <c r="R39" s="40" t="str">
        <f>IF($B39="","",SUMIFS(Einsatzerfassung!$H$7:$H$206,Einsatzerfassung!$A$7:$A$206,$B39,Einsatzerfassung!$C$7:$C$206,"Gerät"))</f>
        <v/>
      </c>
      <c r="S39" s="41"/>
      <c r="T39" s="42"/>
      <c r="U39" s="43"/>
      <c r="V39" s="40" t="str">
        <f>IF($B39="","",COUNTIFS(Lieferungen!$A$7:$A$156,$B39))</f>
        <v/>
      </c>
      <c r="W39" s="40" t="str">
        <f>IF($B39="","",COUNTIFS(Vorkommnisse!$B$7:$B$126,$B39))</f>
        <v/>
      </c>
      <c r="X39" s="29" t="str">
        <f>IF($B39="","",IF(COUNTIFS(Vorkommnisse!$B$7:$B$126,$B39,Vorkommnisse!$C$7:$C$126,"Behinderung")&gt;0,"Ja","–"))</f>
        <v/>
      </c>
      <c r="Y39" s="29" t="str">
        <f t="shared" ref="Y39:Y70" si="5">IF($B39="","",IF($K39="Arbeitsruhe","Ausfalltag",IF($K39="erheblich","Eingeschränkt","Arbeitstag")))</f>
        <v/>
      </c>
      <c r="Z39" s="32"/>
      <c r="AA39" s="36"/>
    </row>
    <row r="40" spans="1:27" ht="16.5" customHeight="1" x14ac:dyDescent="0.25">
      <c r="A40" s="29" t="str">
        <f>IF($B40="","",COUNT($B$7:$B40))</f>
        <v/>
      </c>
      <c r="B40" s="44"/>
      <c r="C40" s="31" t="str">
        <f>IF($B40="","",INDEX(Listen!$Q$6:$Q$12,WEEKDAY($B40,2)))</f>
        <v/>
      </c>
      <c r="D40" s="29" t="str">
        <f t="shared" si="3"/>
        <v/>
      </c>
      <c r="E40" s="45"/>
      <c r="F40" s="45"/>
      <c r="G40" s="46"/>
      <c r="H40" s="46"/>
      <c r="I40" s="47"/>
      <c r="J40" s="48"/>
      <c r="K40" s="49"/>
      <c r="L40" s="50"/>
      <c r="M40" s="50"/>
      <c r="N40" s="51"/>
      <c r="O40" s="39" t="str">
        <f t="shared" si="4"/>
        <v/>
      </c>
      <c r="P40" s="40" t="str">
        <f>IF($B40="","",SUMIFS(Einsatzerfassung!$H$7:$H$206,Einsatzerfassung!$A$7:$A$206,$B40,Einsatzerfassung!$C$7:$C$206,"Personal"))</f>
        <v/>
      </c>
      <c r="Q40" s="39" t="str">
        <f>IF($B40="","",SUMIFS(Einsatzerfassung!$J$7:$J$206,Einsatzerfassung!$A$7:$A$206,$B40,Einsatzerfassung!$C$7:$C$206,"Personal"))</f>
        <v/>
      </c>
      <c r="R40" s="40" t="str">
        <f>IF($B40="","",SUMIFS(Einsatzerfassung!$H$7:$H$206,Einsatzerfassung!$A$7:$A$206,$B40,Einsatzerfassung!$C$7:$C$206,"Gerät"))</f>
        <v/>
      </c>
      <c r="S40" s="52"/>
      <c r="T40" s="53"/>
      <c r="U40" s="54"/>
      <c r="V40" s="40" t="str">
        <f>IF($B40="","",COUNTIFS(Lieferungen!$A$7:$A$156,$B40))</f>
        <v/>
      </c>
      <c r="W40" s="40" t="str">
        <f>IF($B40="","",COUNTIFS(Vorkommnisse!$B$7:$B$126,$B40))</f>
        <v/>
      </c>
      <c r="X40" s="29" t="str">
        <f>IF($B40="","",IF(COUNTIFS(Vorkommnisse!$B$7:$B$126,$B40,Vorkommnisse!$C$7:$C$126,"Behinderung")&gt;0,"Ja","–"))</f>
        <v/>
      </c>
      <c r="Y40" s="29" t="str">
        <f t="shared" si="5"/>
        <v/>
      </c>
      <c r="Z40" s="45"/>
      <c r="AA40" s="49"/>
    </row>
    <row r="41" spans="1:27" ht="16.5" customHeight="1" x14ac:dyDescent="0.25">
      <c r="A41" s="29" t="str">
        <f>IF($B41="","",COUNT($B$7:$B41))</f>
        <v/>
      </c>
      <c r="B41" s="30"/>
      <c r="C41" s="31" t="str">
        <f>IF($B41="","",INDEX(Listen!$Q$6:$Q$12,WEEKDAY($B41,2)))</f>
        <v/>
      </c>
      <c r="D41" s="29" t="str">
        <f t="shared" si="3"/>
        <v/>
      </c>
      <c r="E41" s="32"/>
      <c r="F41" s="32"/>
      <c r="G41" s="33"/>
      <c r="H41" s="33"/>
      <c r="I41" s="34"/>
      <c r="J41" s="35"/>
      <c r="K41" s="36"/>
      <c r="L41" s="37"/>
      <c r="M41" s="37"/>
      <c r="N41" s="38"/>
      <c r="O41" s="39" t="str">
        <f t="shared" si="4"/>
        <v/>
      </c>
      <c r="P41" s="40" t="str">
        <f>IF($B41="","",SUMIFS(Einsatzerfassung!$H$7:$H$206,Einsatzerfassung!$A$7:$A$206,$B41,Einsatzerfassung!$C$7:$C$206,"Personal"))</f>
        <v/>
      </c>
      <c r="Q41" s="39" t="str">
        <f>IF($B41="","",SUMIFS(Einsatzerfassung!$J$7:$J$206,Einsatzerfassung!$A$7:$A$206,$B41,Einsatzerfassung!$C$7:$C$206,"Personal"))</f>
        <v/>
      </c>
      <c r="R41" s="40" t="str">
        <f>IF($B41="","",SUMIFS(Einsatzerfassung!$H$7:$H$206,Einsatzerfassung!$A$7:$A$206,$B41,Einsatzerfassung!$C$7:$C$206,"Gerät"))</f>
        <v/>
      </c>
      <c r="S41" s="41"/>
      <c r="T41" s="42"/>
      <c r="U41" s="43"/>
      <c r="V41" s="40" t="str">
        <f>IF($B41="","",COUNTIFS(Lieferungen!$A$7:$A$156,$B41))</f>
        <v/>
      </c>
      <c r="W41" s="40" t="str">
        <f>IF($B41="","",COUNTIFS(Vorkommnisse!$B$7:$B$126,$B41))</f>
        <v/>
      </c>
      <c r="X41" s="29" t="str">
        <f>IF($B41="","",IF(COUNTIFS(Vorkommnisse!$B$7:$B$126,$B41,Vorkommnisse!$C$7:$C$126,"Behinderung")&gt;0,"Ja","–"))</f>
        <v/>
      </c>
      <c r="Y41" s="29" t="str">
        <f t="shared" si="5"/>
        <v/>
      </c>
      <c r="Z41" s="32"/>
      <c r="AA41" s="36"/>
    </row>
    <row r="42" spans="1:27" ht="16.5" customHeight="1" x14ac:dyDescent="0.25">
      <c r="A42" s="29" t="str">
        <f>IF($B42="","",COUNT($B$7:$B42))</f>
        <v/>
      </c>
      <c r="B42" s="44"/>
      <c r="C42" s="31" t="str">
        <f>IF($B42="","",INDEX(Listen!$Q$6:$Q$12,WEEKDAY($B42,2)))</f>
        <v/>
      </c>
      <c r="D42" s="29" t="str">
        <f t="shared" si="3"/>
        <v/>
      </c>
      <c r="E42" s="45"/>
      <c r="F42" s="45"/>
      <c r="G42" s="46"/>
      <c r="H42" s="46"/>
      <c r="I42" s="47"/>
      <c r="J42" s="48"/>
      <c r="K42" s="49"/>
      <c r="L42" s="50"/>
      <c r="M42" s="50"/>
      <c r="N42" s="51"/>
      <c r="O42" s="39" t="str">
        <f t="shared" si="4"/>
        <v/>
      </c>
      <c r="P42" s="40" t="str">
        <f>IF($B42="","",SUMIFS(Einsatzerfassung!$H$7:$H$206,Einsatzerfassung!$A$7:$A$206,$B42,Einsatzerfassung!$C$7:$C$206,"Personal"))</f>
        <v/>
      </c>
      <c r="Q42" s="39" t="str">
        <f>IF($B42="","",SUMIFS(Einsatzerfassung!$J$7:$J$206,Einsatzerfassung!$A$7:$A$206,$B42,Einsatzerfassung!$C$7:$C$206,"Personal"))</f>
        <v/>
      </c>
      <c r="R42" s="40" t="str">
        <f>IF($B42="","",SUMIFS(Einsatzerfassung!$H$7:$H$206,Einsatzerfassung!$A$7:$A$206,$B42,Einsatzerfassung!$C$7:$C$206,"Gerät"))</f>
        <v/>
      </c>
      <c r="S42" s="52"/>
      <c r="T42" s="53"/>
      <c r="U42" s="54"/>
      <c r="V42" s="40" t="str">
        <f>IF($B42="","",COUNTIFS(Lieferungen!$A$7:$A$156,$B42))</f>
        <v/>
      </c>
      <c r="W42" s="40" t="str">
        <f>IF($B42="","",COUNTIFS(Vorkommnisse!$B$7:$B$126,$B42))</f>
        <v/>
      </c>
      <c r="X42" s="29" t="str">
        <f>IF($B42="","",IF(COUNTIFS(Vorkommnisse!$B$7:$B$126,$B42,Vorkommnisse!$C$7:$C$126,"Behinderung")&gt;0,"Ja","–"))</f>
        <v/>
      </c>
      <c r="Y42" s="29" t="str">
        <f t="shared" si="5"/>
        <v/>
      </c>
      <c r="Z42" s="45"/>
      <c r="AA42" s="49"/>
    </row>
    <row r="43" spans="1:27" ht="16.5" customHeight="1" x14ac:dyDescent="0.25">
      <c r="A43" s="29" t="str">
        <f>IF($B43="","",COUNT($B$7:$B43))</f>
        <v/>
      </c>
      <c r="B43" s="30"/>
      <c r="C43" s="31" t="str">
        <f>IF($B43="","",INDEX(Listen!$Q$6:$Q$12,WEEKDAY($B43,2)))</f>
        <v/>
      </c>
      <c r="D43" s="29" t="str">
        <f t="shared" si="3"/>
        <v/>
      </c>
      <c r="E43" s="32"/>
      <c r="F43" s="32"/>
      <c r="G43" s="33"/>
      <c r="H43" s="33"/>
      <c r="I43" s="34"/>
      <c r="J43" s="35"/>
      <c r="K43" s="36"/>
      <c r="L43" s="37"/>
      <c r="M43" s="37"/>
      <c r="N43" s="38"/>
      <c r="O43" s="39" t="str">
        <f t="shared" si="4"/>
        <v/>
      </c>
      <c r="P43" s="40" t="str">
        <f>IF($B43="","",SUMIFS(Einsatzerfassung!$H$7:$H$206,Einsatzerfassung!$A$7:$A$206,$B43,Einsatzerfassung!$C$7:$C$206,"Personal"))</f>
        <v/>
      </c>
      <c r="Q43" s="39" t="str">
        <f>IF($B43="","",SUMIFS(Einsatzerfassung!$J$7:$J$206,Einsatzerfassung!$A$7:$A$206,$B43,Einsatzerfassung!$C$7:$C$206,"Personal"))</f>
        <v/>
      </c>
      <c r="R43" s="40" t="str">
        <f>IF($B43="","",SUMIFS(Einsatzerfassung!$H$7:$H$206,Einsatzerfassung!$A$7:$A$206,$B43,Einsatzerfassung!$C$7:$C$206,"Gerät"))</f>
        <v/>
      </c>
      <c r="S43" s="41"/>
      <c r="T43" s="42"/>
      <c r="U43" s="43"/>
      <c r="V43" s="40" t="str">
        <f>IF($B43="","",COUNTIFS(Lieferungen!$A$7:$A$156,$B43))</f>
        <v/>
      </c>
      <c r="W43" s="40" t="str">
        <f>IF($B43="","",COUNTIFS(Vorkommnisse!$B$7:$B$126,$B43))</f>
        <v/>
      </c>
      <c r="X43" s="29" t="str">
        <f>IF($B43="","",IF(COUNTIFS(Vorkommnisse!$B$7:$B$126,$B43,Vorkommnisse!$C$7:$C$126,"Behinderung")&gt;0,"Ja","–"))</f>
        <v/>
      </c>
      <c r="Y43" s="29" t="str">
        <f t="shared" si="5"/>
        <v/>
      </c>
      <c r="Z43" s="32"/>
      <c r="AA43" s="36"/>
    </row>
    <row r="44" spans="1:27" ht="16.5" customHeight="1" x14ac:dyDescent="0.25">
      <c r="A44" s="29" t="str">
        <f>IF($B44="","",COUNT($B$7:$B44))</f>
        <v/>
      </c>
      <c r="B44" s="44"/>
      <c r="C44" s="31" t="str">
        <f>IF($B44="","",INDEX(Listen!$Q$6:$Q$12,WEEKDAY($B44,2)))</f>
        <v/>
      </c>
      <c r="D44" s="29" t="str">
        <f t="shared" si="3"/>
        <v/>
      </c>
      <c r="E44" s="45"/>
      <c r="F44" s="45"/>
      <c r="G44" s="46"/>
      <c r="H44" s="46"/>
      <c r="I44" s="47"/>
      <c r="J44" s="48"/>
      <c r="K44" s="49"/>
      <c r="L44" s="50"/>
      <c r="M44" s="50"/>
      <c r="N44" s="51"/>
      <c r="O44" s="39" t="str">
        <f t="shared" si="4"/>
        <v/>
      </c>
      <c r="P44" s="40" t="str">
        <f>IF($B44="","",SUMIFS(Einsatzerfassung!$H$7:$H$206,Einsatzerfassung!$A$7:$A$206,$B44,Einsatzerfassung!$C$7:$C$206,"Personal"))</f>
        <v/>
      </c>
      <c r="Q44" s="39" t="str">
        <f>IF($B44="","",SUMIFS(Einsatzerfassung!$J$7:$J$206,Einsatzerfassung!$A$7:$A$206,$B44,Einsatzerfassung!$C$7:$C$206,"Personal"))</f>
        <v/>
      </c>
      <c r="R44" s="40" t="str">
        <f>IF($B44="","",SUMIFS(Einsatzerfassung!$H$7:$H$206,Einsatzerfassung!$A$7:$A$206,$B44,Einsatzerfassung!$C$7:$C$206,"Gerät"))</f>
        <v/>
      </c>
      <c r="S44" s="52"/>
      <c r="T44" s="53"/>
      <c r="U44" s="54"/>
      <c r="V44" s="40" t="str">
        <f>IF($B44="","",COUNTIFS(Lieferungen!$A$7:$A$156,$B44))</f>
        <v/>
      </c>
      <c r="W44" s="40" t="str">
        <f>IF($B44="","",COUNTIFS(Vorkommnisse!$B$7:$B$126,$B44))</f>
        <v/>
      </c>
      <c r="X44" s="29" t="str">
        <f>IF($B44="","",IF(COUNTIFS(Vorkommnisse!$B$7:$B$126,$B44,Vorkommnisse!$C$7:$C$126,"Behinderung")&gt;0,"Ja","–"))</f>
        <v/>
      </c>
      <c r="Y44" s="29" t="str">
        <f t="shared" si="5"/>
        <v/>
      </c>
      <c r="Z44" s="45"/>
      <c r="AA44" s="49"/>
    </row>
    <row r="45" spans="1:27" ht="16.5" customHeight="1" x14ac:dyDescent="0.25">
      <c r="A45" s="29" t="str">
        <f>IF($B45="","",COUNT($B$7:$B45))</f>
        <v/>
      </c>
      <c r="B45" s="30"/>
      <c r="C45" s="31" t="str">
        <f>IF($B45="","",INDEX(Listen!$Q$6:$Q$12,WEEKDAY($B45,2)))</f>
        <v/>
      </c>
      <c r="D45" s="29" t="str">
        <f t="shared" si="3"/>
        <v/>
      </c>
      <c r="E45" s="32"/>
      <c r="F45" s="32"/>
      <c r="G45" s="33"/>
      <c r="H45" s="33"/>
      <c r="I45" s="34"/>
      <c r="J45" s="35"/>
      <c r="K45" s="36"/>
      <c r="L45" s="37"/>
      <c r="M45" s="37"/>
      <c r="N45" s="38"/>
      <c r="O45" s="39" t="str">
        <f t="shared" si="4"/>
        <v/>
      </c>
      <c r="P45" s="40" t="str">
        <f>IF($B45="","",SUMIFS(Einsatzerfassung!$H$7:$H$206,Einsatzerfassung!$A$7:$A$206,$B45,Einsatzerfassung!$C$7:$C$206,"Personal"))</f>
        <v/>
      </c>
      <c r="Q45" s="39" t="str">
        <f>IF($B45="","",SUMIFS(Einsatzerfassung!$J$7:$J$206,Einsatzerfassung!$A$7:$A$206,$B45,Einsatzerfassung!$C$7:$C$206,"Personal"))</f>
        <v/>
      </c>
      <c r="R45" s="40" t="str">
        <f>IF($B45="","",SUMIFS(Einsatzerfassung!$H$7:$H$206,Einsatzerfassung!$A$7:$A$206,$B45,Einsatzerfassung!$C$7:$C$206,"Gerät"))</f>
        <v/>
      </c>
      <c r="S45" s="41"/>
      <c r="T45" s="42"/>
      <c r="U45" s="43"/>
      <c r="V45" s="40" t="str">
        <f>IF($B45="","",COUNTIFS(Lieferungen!$A$7:$A$156,$B45))</f>
        <v/>
      </c>
      <c r="W45" s="40" t="str">
        <f>IF($B45="","",COUNTIFS(Vorkommnisse!$B$7:$B$126,$B45))</f>
        <v/>
      </c>
      <c r="X45" s="29" t="str">
        <f>IF($B45="","",IF(COUNTIFS(Vorkommnisse!$B$7:$B$126,$B45,Vorkommnisse!$C$7:$C$126,"Behinderung")&gt;0,"Ja","–"))</f>
        <v/>
      </c>
      <c r="Y45" s="29" t="str">
        <f t="shared" si="5"/>
        <v/>
      </c>
      <c r="Z45" s="32"/>
      <c r="AA45" s="36"/>
    </row>
    <row r="46" spans="1:27" ht="16.5" customHeight="1" x14ac:dyDescent="0.25">
      <c r="A46" s="29" t="str">
        <f>IF($B46="","",COUNT($B$7:$B46))</f>
        <v/>
      </c>
      <c r="B46" s="44"/>
      <c r="C46" s="31" t="str">
        <f>IF($B46="","",INDEX(Listen!$Q$6:$Q$12,WEEKDAY($B46,2)))</f>
        <v/>
      </c>
      <c r="D46" s="29" t="str">
        <f t="shared" si="3"/>
        <v/>
      </c>
      <c r="E46" s="45"/>
      <c r="F46" s="45"/>
      <c r="G46" s="46"/>
      <c r="H46" s="46"/>
      <c r="I46" s="47"/>
      <c r="J46" s="48"/>
      <c r="K46" s="49"/>
      <c r="L46" s="50"/>
      <c r="M46" s="50"/>
      <c r="N46" s="51"/>
      <c r="O46" s="39" t="str">
        <f t="shared" si="4"/>
        <v/>
      </c>
      <c r="P46" s="40" t="str">
        <f>IF($B46="","",SUMIFS(Einsatzerfassung!$H$7:$H$206,Einsatzerfassung!$A$7:$A$206,$B46,Einsatzerfassung!$C$7:$C$206,"Personal"))</f>
        <v/>
      </c>
      <c r="Q46" s="39" t="str">
        <f>IF($B46="","",SUMIFS(Einsatzerfassung!$J$7:$J$206,Einsatzerfassung!$A$7:$A$206,$B46,Einsatzerfassung!$C$7:$C$206,"Personal"))</f>
        <v/>
      </c>
      <c r="R46" s="40" t="str">
        <f>IF($B46="","",SUMIFS(Einsatzerfassung!$H$7:$H$206,Einsatzerfassung!$A$7:$A$206,$B46,Einsatzerfassung!$C$7:$C$206,"Gerät"))</f>
        <v/>
      </c>
      <c r="S46" s="52"/>
      <c r="T46" s="53"/>
      <c r="U46" s="54"/>
      <c r="V46" s="40" t="str">
        <f>IF($B46="","",COUNTIFS(Lieferungen!$A$7:$A$156,$B46))</f>
        <v/>
      </c>
      <c r="W46" s="40" t="str">
        <f>IF($B46="","",COUNTIFS(Vorkommnisse!$B$7:$B$126,$B46))</f>
        <v/>
      </c>
      <c r="X46" s="29" t="str">
        <f>IF($B46="","",IF(COUNTIFS(Vorkommnisse!$B$7:$B$126,$B46,Vorkommnisse!$C$7:$C$126,"Behinderung")&gt;0,"Ja","–"))</f>
        <v/>
      </c>
      <c r="Y46" s="29" t="str">
        <f t="shared" si="5"/>
        <v/>
      </c>
      <c r="Z46" s="45"/>
      <c r="AA46" s="49"/>
    </row>
    <row r="47" spans="1:27" ht="16.5" customHeight="1" x14ac:dyDescent="0.25">
      <c r="A47" s="29" t="str">
        <f>IF($B47="","",COUNT($B$7:$B47))</f>
        <v/>
      </c>
      <c r="B47" s="30"/>
      <c r="C47" s="31" t="str">
        <f>IF($B47="","",INDEX(Listen!$Q$6:$Q$12,WEEKDAY($B47,2)))</f>
        <v/>
      </c>
      <c r="D47" s="29" t="str">
        <f t="shared" si="3"/>
        <v/>
      </c>
      <c r="E47" s="32"/>
      <c r="F47" s="32"/>
      <c r="G47" s="33"/>
      <c r="H47" s="33"/>
      <c r="I47" s="34"/>
      <c r="J47" s="35"/>
      <c r="K47" s="36"/>
      <c r="L47" s="37"/>
      <c r="M47" s="37"/>
      <c r="N47" s="38"/>
      <c r="O47" s="39" t="str">
        <f t="shared" si="4"/>
        <v/>
      </c>
      <c r="P47" s="40" t="str">
        <f>IF($B47="","",SUMIFS(Einsatzerfassung!$H$7:$H$206,Einsatzerfassung!$A$7:$A$206,$B47,Einsatzerfassung!$C$7:$C$206,"Personal"))</f>
        <v/>
      </c>
      <c r="Q47" s="39" t="str">
        <f>IF($B47="","",SUMIFS(Einsatzerfassung!$J$7:$J$206,Einsatzerfassung!$A$7:$A$206,$B47,Einsatzerfassung!$C$7:$C$206,"Personal"))</f>
        <v/>
      </c>
      <c r="R47" s="40" t="str">
        <f>IF($B47="","",SUMIFS(Einsatzerfassung!$H$7:$H$206,Einsatzerfassung!$A$7:$A$206,$B47,Einsatzerfassung!$C$7:$C$206,"Gerät"))</f>
        <v/>
      </c>
      <c r="S47" s="41"/>
      <c r="T47" s="42"/>
      <c r="U47" s="43"/>
      <c r="V47" s="40" t="str">
        <f>IF($B47="","",COUNTIFS(Lieferungen!$A$7:$A$156,$B47))</f>
        <v/>
      </c>
      <c r="W47" s="40" t="str">
        <f>IF($B47="","",COUNTIFS(Vorkommnisse!$B$7:$B$126,$B47))</f>
        <v/>
      </c>
      <c r="X47" s="29" t="str">
        <f>IF($B47="","",IF(COUNTIFS(Vorkommnisse!$B$7:$B$126,$B47,Vorkommnisse!$C$7:$C$126,"Behinderung")&gt;0,"Ja","–"))</f>
        <v/>
      </c>
      <c r="Y47" s="29" t="str">
        <f t="shared" si="5"/>
        <v/>
      </c>
      <c r="Z47" s="32"/>
      <c r="AA47" s="36"/>
    </row>
    <row r="48" spans="1:27" ht="16.5" customHeight="1" x14ac:dyDescent="0.25">
      <c r="A48" s="29" t="str">
        <f>IF($B48="","",COUNT($B$7:$B48))</f>
        <v/>
      </c>
      <c r="B48" s="44"/>
      <c r="C48" s="31" t="str">
        <f>IF($B48="","",INDEX(Listen!$Q$6:$Q$12,WEEKDAY($B48,2)))</f>
        <v/>
      </c>
      <c r="D48" s="29" t="str">
        <f t="shared" si="3"/>
        <v/>
      </c>
      <c r="E48" s="45"/>
      <c r="F48" s="45"/>
      <c r="G48" s="46"/>
      <c r="H48" s="46"/>
      <c r="I48" s="47"/>
      <c r="J48" s="48"/>
      <c r="K48" s="49"/>
      <c r="L48" s="50"/>
      <c r="M48" s="50"/>
      <c r="N48" s="51"/>
      <c r="O48" s="39" t="str">
        <f t="shared" si="4"/>
        <v/>
      </c>
      <c r="P48" s="40" t="str">
        <f>IF($B48="","",SUMIFS(Einsatzerfassung!$H$7:$H$206,Einsatzerfassung!$A$7:$A$206,$B48,Einsatzerfassung!$C$7:$C$206,"Personal"))</f>
        <v/>
      </c>
      <c r="Q48" s="39" t="str">
        <f>IF($B48="","",SUMIFS(Einsatzerfassung!$J$7:$J$206,Einsatzerfassung!$A$7:$A$206,$B48,Einsatzerfassung!$C$7:$C$206,"Personal"))</f>
        <v/>
      </c>
      <c r="R48" s="40" t="str">
        <f>IF($B48="","",SUMIFS(Einsatzerfassung!$H$7:$H$206,Einsatzerfassung!$A$7:$A$206,$B48,Einsatzerfassung!$C$7:$C$206,"Gerät"))</f>
        <v/>
      </c>
      <c r="S48" s="52"/>
      <c r="T48" s="53"/>
      <c r="U48" s="54"/>
      <c r="V48" s="40" t="str">
        <f>IF($B48="","",COUNTIFS(Lieferungen!$A$7:$A$156,$B48))</f>
        <v/>
      </c>
      <c r="W48" s="40" t="str">
        <f>IF($B48="","",COUNTIFS(Vorkommnisse!$B$7:$B$126,$B48))</f>
        <v/>
      </c>
      <c r="X48" s="29" t="str">
        <f>IF($B48="","",IF(COUNTIFS(Vorkommnisse!$B$7:$B$126,$B48,Vorkommnisse!$C$7:$C$126,"Behinderung")&gt;0,"Ja","–"))</f>
        <v/>
      </c>
      <c r="Y48" s="29" t="str">
        <f t="shared" si="5"/>
        <v/>
      </c>
      <c r="Z48" s="45"/>
      <c r="AA48" s="49"/>
    </row>
    <row r="49" spans="1:27" ht="16.5" customHeight="1" x14ac:dyDescent="0.25">
      <c r="A49" s="29" t="str">
        <f>IF($B49="","",COUNT($B$7:$B49))</f>
        <v/>
      </c>
      <c r="B49" s="30"/>
      <c r="C49" s="31" t="str">
        <f>IF($B49="","",INDEX(Listen!$Q$6:$Q$12,WEEKDAY($B49,2)))</f>
        <v/>
      </c>
      <c r="D49" s="29" t="str">
        <f t="shared" si="3"/>
        <v/>
      </c>
      <c r="E49" s="32"/>
      <c r="F49" s="32"/>
      <c r="G49" s="33"/>
      <c r="H49" s="33"/>
      <c r="I49" s="34"/>
      <c r="J49" s="35"/>
      <c r="K49" s="36"/>
      <c r="L49" s="37"/>
      <c r="M49" s="37"/>
      <c r="N49" s="38"/>
      <c r="O49" s="39" t="str">
        <f t="shared" si="4"/>
        <v/>
      </c>
      <c r="P49" s="40" t="str">
        <f>IF($B49="","",SUMIFS(Einsatzerfassung!$H$7:$H$206,Einsatzerfassung!$A$7:$A$206,$B49,Einsatzerfassung!$C$7:$C$206,"Personal"))</f>
        <v/>
      </c>
      <c r="Q49" s="39" t="str">
        <f>IF($B49="","",SUMIFS(Einsatzerfassung!$J$7:$J$206,Einsatzerfassung!$A$7:$A$206,$B49,Einsatzerfassung!$C$7:$C$206,"Personal"))</f>
        <v/>
      </c>
      <c r="R49" s="40" t="str">
        <f>IF($B49="","",SUMIFS(Einsatzerfassung!$H$7:$H$206,Einsatzerfassung!$A$7:$A$206,$B49,Einsatzerfassung!$C$7:$C$206,"Gerät"))</f>
        <v/>
      </c>
      <c r="S49" s="41"/>
      <c r="T49" s="42"/>
      <c r="U49" s="43"/>
      <c r="V49" s="40" t="str">
        <f>IF($B49="","",COUNTIFS(Lieferungen!$A$7:$A$156,$B49))</f>
        <v/>
      </c>
      <c r="W49" s="40" t="str">
        <f>IF($B49="","",COUNTIFS(Vorkommnisse!$B$7:$B$126,$B49))</f>
        <v/>
      </c>
      <c r="X49" s="29" t="str">
        <f>IF($B49="","",IF(COUNTIFS(Vorkommnisse!$B$7:$B$126,$B49,Vorkommnisse!$C$7:$C$126,"Behinderung")&gt;0,"Ja","–"))</f>
        <v/>
      </c>
      <c r="Y49" s="29" t="str">
        <f t="shared" si="5"/>
        <v/>
      </c>
      <c r="Z49" s="32"/>
      <c r="AA49" s="36"/>
    </row>
    <row r="50" spans="1:27" ht="16.5" customHeight="1" x14ac:dyDescent="0.25">
      <c r="A50" s="29" t="str">
        <f>IF($B50="","",COUNT($B$7:$B50))</f>
        <v/>
      </c>
      <c r="B50" s="44"/>
      <c r="C50" s="31" t="str">
        <f>IF($B50="","",INDEX(Listen!$Q$6:$Q$12,WEEKDAY($B50,2)))</f>
        <v/>
      </c>
      <c r="D50" s="29" t="str">
        <f t="shared" si="3"/>
        <v/>
      </c>
      <c r="E50" s="45"/>
      <c r="F50" s="45"/>
      <c r="G50" s="46"/>
      <c r="H50" s="46"/>
      <c r="I50" s="47"/>
      <c r="J50" s="48"/>
      <c r="K50" s="49"/>
      <c r="L50" s="50"/>
      <c r="M50" s="50"/>
      <c r="N50" s="51"/>
      <c r="O50" s="39" t="str">
        <f t="shared" si="4"/>
        <v/>
      </c>
      <c r="P50" s="40" t="str">
        <f>IF($B50="","",SUMIFS(Einsatzerfassung!$H$7:$H$206,Einsatzerfassung!$A$7:$A$206,$B50,Einsatzerfassung!$C$7:$C$206,"Personal"))</f>
        <v/>
      </c>
      <c r="Q50" s="39" t="str">
        <f>IF($B50="","",SUMIFS(Einsatzerfassung!$J$7:$J$206,Einsatzerfassung!$A$7:$A$206,$B50,Einsatzerfassung!$C$7:$C$206,"Personal"))</f>
        <v/>
      </c>
      <c r="R50" s="40" t="str">
        <f>IF($B50="","",SUMIFS(Einsatzerfassung!$H$7:$H$206,Einsatzerfassung!$A$7:$A$206,$B50,Einsatzerfassung!$C$7:$C$206,"Gerät"))</f>
        <v/>
      </c>
      <c r="S50" s="52"/>
      <c r="T50" s="53"/>
      <c r="U50" s="54"/>
      <c r="V50" s="40" t="str">
        <f>IF($B50="","",COUNTIFS(Lieferungen!$A$7:$A$156,$B50))</f>
        <v/>
      </c>
      <c r="W50" s="40" t="str">
        <f>IF($B50="","",COUNTIFS(Vorkommnisse!$B$7:$B$126,$B50))</f>
        <v/>
      </c>
      <c r="X50" s="29" t="str">
        <f>IF($B50="","",IF(COUNTIFS(Vorkommnisse!$B$7:$B$126,$B50,Vorkommnisse!$C$7:$C$126,"Behinderung")&gt;0,"Ja","–"))</f>
        <v/>
      </c>
      <c r="Y50" s="29" t="str">
        <f t="shared" si="5"/>
        <v/>
      </c>
      <c r="Z50" s="45"/>
      <c r="AA50" s="49"/>
    </row>
    <row r="51" spans="1:27" ht="16.5" customHeight="1" x14ac:dyDescent="0.25">
      <c r="A51" s="29" t="str">
        <f>IF($B51="","",COUNT($B$7:$B51))</f>
        <v/>
      </c>
      <c r="B51" s="30"/>
      <c r="C51" s="31" t="str">
        <f>IF($B51="","",INDEX(Listen!$Q$6:$Q$12,WEEKDAY($B51,2)))</f>
        <v/>
      </c>
      <c r="D51" s="29" t="str">
        <f t="shared" si="3"/>
        <v/>
      </c>
      <c r="E51" s="32"/>
      <c r="F51" s="32"/>
      <c r="G51" s="33"/>
      <c r="H51" s="33"/>
      <c r="I51" s="34"/>
      <c r="J51" s="35"/>
      <c r="K51" s="36"/>
      <c r="L51" s="37"/>
      <c r="M51" s="37"/>
      <c r="N51" s="38"/>
      <c r="O51" s="39" t="str">
        <f t="shared" si="4"/>
        <v/>
      </c>
      <c r="P51" s="40" t="str">
        <f>IF($B51="","",SUMIFS(Einsatzerfassung!$H$7:$H$206,Einsatzerfassung!$A$7:$A$206,$B51,Einsatzerfassung!$C$7:$C$206,"Personal"))</f>
        <v/>
      </c>
      <c r="Q51" s="39" t="str">
        <f>IF($B51="","",SUMIFS(Einsatzerfassung!$J$7:$J$206,Einsatzerfassung!$A$7:$A$206,$B51,Einsatzerfassung!$C$7:$C$206,"Personal"))</f>
        <v/>
      </c>
      <c r="R51" s="40" t="str">
        <f>IF($B51="","",SUMIFS(Einsatzerfassung!$H$7:$H$206,Einsatzerfassung!$A$7:$A$206,$B51,Einsatzerfassung!$C$7:$C$206,"Gerät"))</f>
        <v/>
      </c>
      <c r="S51" s="41"/>
      <c r="T51" s="42"/>
      <c r="U51" s="43"/>
      <c r="V51" s="40" t="str">
        <f>IF($B51="","",COUNTIFS(Lieferungen!$A$7:$A$156,$B51))</f>
        <v/>
      </c>
      <c r="W51" s="40" t="str">
        <f>IF($B51="","",COUNTIFS(Vorkommnisse!$B$7:$B$126,$B51))</f>
        <v/>
      </c>
      <c r="X51" s="29" t="str">
        <f>IF($B51="","",IF(COUNTIFS(Vorkommnisse!$B$7:$B$126,$B51,Vorkommnisse!$C$7:$C$126,"Behinderung")&gt;0,"Ja","–"))</f>
        <v/>
      </c>
      <c r="Y51" s="29" t="str">
        <f t="shared" si="5"/>
        <v/>
      </c>
      <c r="Z51" s="32"/>
      <c r="AA51" s="36"/>
    </row>
    <row r="52" spans="1:27" ht="16.5" customHeight="1" x14ac:dyDescent="0.25">
      <c r="A52" s="29" t="str">
        <f>IF($B52="","",COUNT($B$7:$B52))</f>
        <v/>
      </c>
      <c r="B52" s="44"/>
      <c r="C52" s="31" t="str">
        <f>IF($B52="","",INDEX(Listen!$Q$6:$Q$12,WEEKDAY($B52,2)))</f>
        <v/>
      </c>
      <c r="D52" s="29" t="str">
        <f t="shared" si="3"/>
        <v/>
      </c>
      <c r="E52" s="45"/>
      <c r="F52" s="45"/>
      <c r="G52" s="46"/>
      <c r="H52" s="46"/>
      <c r="I52" s="47"/>
      <c r="J52" s="48"/>
      <c r="K52" s="49"/>
      <c r="L52" s="50"/>
      <c r="M52" s="50"/>
      <c r="N52" s="51"/>
      <c r="O52" s="39" t="str">
        <f t="shared" si="4"/>
        <v/>
      </c>
      <c r="P52" s="40" t="str">
        <f>IF($B52="","",SUMIFS(Einsatzerfassung!$H$7:$H$206,Einsatzerfassung!$A$7:$A$206,$B52,Einsatzerfassung!$C$7:$C$206,"Personal"))</f>
        <v/>
      </c>
      <c r="Q52" s="39" t="str">
        <f>IF($B52="","",SUMIFS(Einsatzerfassung!$J$7:$J$206,Einsatzerfassung!$A$7:$A$206,$B52,Einsatzerfassung!$C$7:$C$206,"Personal"))</f>
        <v/>
      </c>
      <c r="R52" s="40" t="str">
        <f>IF($B52="","",SUMIFS(Einsatzerfassung!$H$7:$H$206,Einsatzerfassung!$A$7:$A$206,$B52,Einsatzerfassung!$C$7:$C$206,"Gerät"))</f>
        <v/>
      </c>
      <c r="S52" s="52"/>
      <c r="T52" s="53"/>
      <c r="U52" s="54"/>
      <c r="V52" s="40" t="str">
        <f>IF($B52="","",COUNTIFS(Lieferungen!$A$7:$A$156,$B52))</f>
        <v/>
      </c>
      <c r="W52" s="40" t="str">
        <f>IF($B52="","",COUNTIFS(Vorkommnisse!$B$7:$B$126,$B52))</f>
        <v/>
      </c>
      <c r="X52" s="29" t="str">
        <f>IF($B52="","",IF(COUNTIFS(Vorkommnisse!$B$7:$B$126,$B52,Vorkommnisse!$C$7:$C$126,"Behinderung")&gt;0,"Ja","–"))</f>
        <v/>
      </c>
      <c r="Y52" s="29" t="str">
        <f t="shared" si="5"/>
        <v/>
      </c>
      <c r="Z52" s="45"/>
      <c r="AA52" s="49"/>
    </row>
    <row r="53" spans="1:27" ht="16.5" customHeight="1" x14ac:dyDescent="0.25">
      <c r="A53" s="29" t="str">
        <f>IF($B53="","",COUNT($B$7:$B53))</f>
        <v/>
      </c>
      <c r="B53" s="30"/>
      <c r="C53" s="31" t="str">
        <f>IF($B53="","",INDEX(Listen!$Q$6:$Q$12,WEEKDAY($B53,2)))</f>
        <v/>
      </c>
      <c r="D53" s="29" t="str">
        <f t="shared" si="3"/>
        <v/>
      </c>
      <c r="E53" s="32"/>
      <c r="F53" s="32"/>
      <c r="G53" s="33"/>
      <c r="H53" s="33"/>
      <c r="I53" s="34"/>
      <c r="J53" s="35"/>
      <c r="K53" s="36"/>
      <c r="L53" s="37"/>
      <c r="M53" s="37"/>
      <c r="N53" s="38"/>
      <c r="O53" s="39" t="str">
        <f t="shared" si="4"/>
        <v/>
      </c>
      <c r="P53" s="40" t="str">
        <f>IF($B53="","",SUMIFS(Einsatzerfassung!$H$7:$H$206,Einsatzerfassung!$A$7:$A$206,$B53,Einsatzerfassung!$C$7:$C$206,"Personal"))</f>
        <v/>
      </c>
      <c r="Q53" s="39" t="str">
        <f>IF($B53="","",SUMIFS(Einsatzerfassung!$J$7:$J$206,Einsatzerfassung!$A$7:$A$206,$B53,Einsatzerfassung!$C$7:$C$206,"Personal"))</f>
        <v/>
      </c>
      <c r="R53" s="40" t="str">
        <f>IF($B53="","",SUMIFS(Einsatzerfassung!$H$7:$H$206,Einsatzerfassung!$A$7:$A$206,$B53,Einsatzerfassung!$C$7:$C$206,"Gerät"))</f>
        <v/>
      </c>
      <c r="S53" s="41"/>
      <c r="T53" s="42"/>
      <c r="U53" s="43"/>
      <c r="V53" s="40" t="str">
        <f>IF($B53="","",COUNTIFS(Lieferungen!$A$7:$A$156,$B53))</f>
        <v/>
      </c>
      <c r="W53" s="40" t="str">
        <f>IF($B53="","",COUNTIFS(Vorkommnisse!$B$7:$B$126,$B53))</f>
        <v/>
      </c>
      <c r="X53" s="29" t="str">
        <f>IF($B53="","",IF(COUNTIFS(Vorkommnisse!$B$7:$B$126,$B53,Vorkommnisse!$C$7:$C$126,"Behinderung")&gt;0,"Ja","–"))</f>
        <v/>
      </c>
      <c r="Y53" s="29" t="str">
        <f t="shared" si="5"/>
        <v/>
      </c>
      <c r="Z53" s="32"/>
      <c r="AA53" s="36"/>
    </row>
    <row r="54" spans="1:27" ht="16.5" customHeight="1" x14ac:dyDescent="0.25">
      <c r="A54" s="29" t="str">
        <f>IF($B54="","",COUNT($B$7:$B54))</f>
        <v/>
      </c>
      <c r="B54" s="44"/>
      <c r="C54" s="31" t="str">
        <f>IF($B54="","",INDEX(Listen!$Q$6:$Q$12,WEEKDAY($B54,2)))</f>
        <v/>
      </c>
      <c r="D54" s="29" t="str">
        <f t="shared" si="3"/>
        <v/>
      </c>
      <c r="E54" s="45"/>
      <c r="F54" s="45"/>
      <c r="G54" s="46"/>
      <c r="H54" s="46"/>
      <c r="I54" s="47"/>
      <c r="J54" s="48"/>
      <c r="K54" s="49"/>
      <c r="L54" s="50"/>
      <c r="M54" s="50"/>
      <c r="N54" s="51"/>
      <c r="O54" s="39" t="str">
        <f t="shared" si="4"/>
        <v/>
      </c>
      <c r="P54" s="40" t="str">
        <f>IF($B54="","",SUMIFS(Einsatzerfassung!$H$7:$H$206,Einsatzerfassung!$A$7:$A$206,$B54,Einsatzerfassung!$C$7:$C$206,"Personal"))</f>
        <v/>
      </c>
      <c r="Q54" s="39" t="str">
        <f>IF($B54="","",SUMIFS(Einsatzerfassung!$J$7:$J$206,Einsatzerfassung!$A$7:$A$206,$B54,Einsatzerfassung!$C$7:$C$206,"Personal"))</f>
        <v/>
      </c>
      <c r="R54" s="40" t="str">
        <f>IF($B54="","",SUMIFS(Einsatzerfassung!$H$7:$H$206,Einsatzerfassung!$A$7:$A$206,$B54,Einsatzerfassung!$C$7:$C$206,"Gerät"))</f>
        <v/>
      </c>
      <c r="S54" s="52"/>
      <c r="T54" s="53"/>
      <c r="U54" s="54"/>
      <c r="V54" s="40" t="str">
        <f>IF($B54="","",COUNTIFS(Lieferungen!$A$7:$A$156,$B54))</f>
        <v/>
      </c>
      <c r="W54" s="40" t="str">
        <f>IF($B54="","",COUNTIFS(Vorkommnisse!$B$7:$B$126,$B54))</f>
        <v/>
      </c>
      <c r="X54" s="29" t="str">
        <f>IF($B54="","",IF(COUNTIFS(Vorkommnisse!$B$7:$B$126,$B54,Vorkommnisse!$C$7:$C$126,"Behinderung")&gt;0,"Ja","–"))</f>
        <v/>
      </c>
      <c r="Y54" s="29" t="str">
        <f t="shared" si="5"/>
        <v/>
      </c>
      <c r="Z54" s="45"/>
      <c r="AA54" s="49"/>
    </row>
    <row r="55" spans="1:27" ht="16.5" customHeight="1" x14ac:dyDescent="0.25">
      <c r="A55" s="29" t="str">
        <f>IF($B55="","",COUNT($B$7:$B55))</f>
        <v/>
      </c>
      <c r="B55" s="30"/>
      <c r="C55" s="31" t="str">
        <f>IF($B55="","",INDEX(Listen!$Q$6:$Q$12,WEEKDAY($B55,2)))</f>
        <v/>
      </c>
      <c r="D55" s="29" t="str">
        <f t="shared" si="3"/>
        <v/>
      </c>
      <c r="E55" s="32"/>
      <c r="F55" s="32"/>
      <c r="G55" s="33"/>
      <c r="H55" s="33"/>
      <c r="I55" s="34"/>
      <c r="J55" s="35"/>
      <c r="K55" s="36"/>
      <c r="L55" s="37"/>
      <c r="M55" s="37"/>
      <c r="N55" s="38"/>
      <c r="O55" s="39" t="str">
        <f t="shared" si="4"/>
        <v/>
      </c>
      <c r="P55" s="40" t="str">
        <f>IF($B55="","",SUMIFS(Einsatzerfassung!$H$7:$H$206,Einsatzerfassung!$A$7:$A$206,$B55,Einsatzerfassung!$C$7:$C$206,"Personal"))</f>
        <v/>
      </c>
      <c r="Q55" s="39" t="str">
        <f>IF($B55="","",SUMIFS(Einsatzerfassung!$J$7:$J$206,Einsatzerfassung!$A$7:$A$206,$B55,Einsatzerfassung!$C$7:$C$206,"Personal"))</f>
        <v/>
      </c>
      <c r="R55" s="40" t="str">
        <f>IF($B55="","",SUMIFS(Einsatzerfassung!$H$7:$H$206,Einsatzerfassung!$A$7:$A$206,$B55,Einsatzerfassung!$C$7:$C$206,"Gerät"))</f>
        <v/>
      </c>
      <c r="S55" s="41"/>
      <c r="T55" s="42"/>
      <c r="U55" s="43"/>
      <c r="V55" s="40" t="str">
        <f>IF($B55="","",COUNTIFS(Lieferungen!$A$7:$A$156,$B55))</f>
        <v/>
      </c>
      <c r="W55" s="40" t="str">
        <f>IF($B55="","",COUNTIFS(Vorkommnisse!$B$7:$B$126,$B55))</f>
        <v/>
      </c>
      <c r="X55" s="29" t="str">
        <f>IF($B55="","",IF(COUNTIFS(Vorkommnisse!$B$7:$B$126,$B55,Vorkommnisse!$C$7:$C$126,"Behinderung")&gt;0,"Ja","–"))</f>
        <v/>
      </c>
      <c r="Y55" s="29" t="str">
        <f t="shared" si="5"/>
        <v/>
      </c>
      <c r="Z55" s="32"/>
      <c r="AA55" s="36"/>
    </row>
    <row r="56" spans="1:27" ht="16.5" customHeight="1" x14ac:dyDescent="0.25">
      <c r="A56" s="29" t="str">
        <f>IF($B56="","",COUNT($B$7:$B56))</f>
        <v/>
      </c>
      <c r="B56" s="44"/>
      <c r="C56" s="31" t="str">
        <f>IF($B56="","",INDEX(Listen!$Q$6:$Q$12,WEEKDAY($B56,2)))</f>
        <v/>
      </c>
      <c r="D56" s="29" t="str">
        <f t="shared" si="3"/>
        <v/>
      </c>
      <c r="E56" s="45"/>
      <c r="F56" s="45"/>
      <c r="G56" s="46"/>
      <c r="H56" s="46"/>
      <c r="I56" s="47"/>
      <c r="J56" s="48"/>
      <c r="K56" s="49"/>
      <c r="L56" s="50"/>
      <c r="M56" s="50"/>
      <c r="N56" s="51"/>
      <c r="O56" s="39" t="str">
        <f t="shared" si="4"/>
        <v/>
      </c>
      <c r="P56" s="40" t="str">
        <f>IF($B56="","",SUMIFS(Einsatzerfassung!$H$7:$H$206,Einsatzerfassung!$A$7:$A$206,$B56,Einsatzerfassung!$C$7:$C$206,"Personal"))</f>
        <v/>
      </c>
      <c r="Q56" s="39" t="str">
        <f>IF($B56="","",SUMIFS(Einsatzerfassung!$J$7:$J$206,Einsatzerfassung!$A$7:$A$206,$B56,Einsatzerfassung!$C$7:$C$206,"Personal"))</f>
        <v/>
      </c>
      <c r="R56" s="40" t="str">
        <f>IF($B56="","",SUMIFS(Einsatzerfassung!$H$7:$H$206,Einsatzerfassung!$A$7:$A$206,$B56,Einsatzerfassung!$C$7:$C$206,"Gerät"))</f>
        <v/>
      </c>
      <c r="S56" s="52"/>
      <c r="T56" s="53"/>
      <c r="U56" s="54"/>
      <c r="V56" s="40" t="str">
        <f>IF($B56="","",COUNTIFS(Lieferungen!$A$7:$A$156,$B56))</f>
        <v/>
      </c>
      <c r="W56" s="40" t="str">
        <f>IF($B56="","",COUNTIFS(Vorkommnisse!$B$7:$B$126,$B56))</f>
        <v/>
      </c>
      <c r="X56" s="29" t="str">
        <f>IF($B56="","",IF(COUNTIFS(Vorkommnisse!$B$7:$B$126,$B56,Vorkommnisse!$C$7:$C$126,"Behinderung")&gt;0,"Ja","–"))</f>
        <v/>
      </c>
      <c r="Y56" s="29" t="str">
        <f t="shared" si="5"/>
        <v/>
      </c>
      <c r="Z56" s="45"/>
      <c r="AA56" s="49"/>
    </row>
    <row r="57" spans="1:27" ht="16.5" customHeight="1" x14ac:dyDescent="0.25">
      <c r="A57" s="29" t="str">
        <f>IF($B57="","",COUNT($B$7:$B57))</f>
        <v/>
      </c>
      <c r="B57" s="30"/>
      <c r="C57" s="31" t="str">
        <f>IF($B57="","",INDEX(Listen!$Q$6:$Q$12,WEEKDAY($B57,2)))</f>
        <v/>
      </c>
      <c r="D57" s="29" t="str">
        <f t="shared" si="3"/>
        <v/>
      </c>
      <c r="E57" s="32"/>
      <c r="F57" s="32"/>
      <c r="G57" s="33"/>
      <c r="H57" s="33"/>
      <c r="I57" s="34"/>
      <c r="J57" s="35"/>
      <c r="K57" s="36"/>
      <c r="L57" s="37"/>
      <c r="M57" s="37"/>
      <c r="N57" s="38"/>
      <c r="O57" s="39" t="str">
        <f t="shared" si="4"/>
        <v/>
      </c>
      <c r="P57" s="40" t="str">
        <f>IF($B57="","",SUMIFS(Einsatzerfassung!$H$7:$H$206,Einsatzerfassung!$A$7:$A$206,$B57,Einsatzerfassung!$C$7:$C$206,"Personal"))</f>
        <v/>
      </c>
      <c r="Q57" s="39" t="str">
        <f>IF($B57="","",SUMIFS(Einsatzerfassung!$J$7:$J$206,Einsatzerfassung!$A$7:$A$206,$B57,Einsatzerfassung!$C$7:$C$206,"Personal"))</f>
        <v/>
      </c>
      <c r="R57" s="40" t="str">
        <f>IF($B57="","",SUMIFS(Einsatzerfassung!$H$7:$H$206,Einsatzerfassung!$A$7:$A$206,$B57,Einsatzerfassung!$C$7:$C$206,"Gerät"))</f>
        <v/>
      </c>
      <c r="S57" s="41"/>
      <c r="T57" s="42"/>
      <c r="U57" s="43"/>
      <c r="V57" s="40" t="str">
        <f>IF($B57="","",COUNTIFS(Lieferungen!$A$7:$A$156,$B57))</f>
        <v/>
      </c>
      <c r="W57" s="40" t="str">
        <f>IF($B57="","",COUNTIFS(Vorkommnisse!$B$7:$B$126,$B57))</f>
        <v/>
      </c>
      <c r="X57" s="29" t="str">
        <f>IF($B57="","",IF(COUNTIFS(Vorkommnisse!$B$7:$B$126,$B57,Vorkommnisse!$C$7:$C$126,"Behinderung")&gt;0,"Ja","–"))</f>
        <v/>
      </c>
      <c r="Y57" s="29" t="str">
        <f t="shared" si="5"/>
        <v/>
      </c>
      <c r="Z57" s="32"/>
      <c r="AA57" s="36"/>
    </row>
    <row r="58" spans="1:27" ht="16.5" customHeight="1" x14ac:dyDescent="0.25">
      <c r="A58" s="29" t="str">
        <f>IF($B58="","",COUNT($B$7:$B58))</f>
        <v/>
      </c>
      <c r="B58" s="44"/>
      <c r="C58" s="31" t="str">
        <f>IF($B58="","",INDEX(Listen!$Q$6:$Q$12,WEEKDAY($B58,2)))</f>
        <v/>
      </c>
      <c r="D58" s="29" t="str">
        <f t="shared" si="3"/>
        <v/>
      </c>
      <c r="E58" s="45"/>
      <c r="F58" s="45"/>
      <c r="G58" s="46"/>
      <c r="H58" s="46"/>
      <c r="I58" s="47"/>
      <c r="J58" s="48"/>
      <c r="K58" s="49"/>
      <c r="L58" s="50"/>
      <c r="M58" s="50"/>
      <c r="N58" s="51"/>
      <c r="O58" s="39" t="str">
        <f t="shared" si="4"/>
        <v/>
      </c>
      <c r="P58" s="40" t="str">
        <f>IF($B58="","",SUMIFS(Einsatzerfassung!$H$7:$H$206,Einsatzerfassung!$A$7:$A$206,$B58,Einsatzerfassung!$C$7:$C$206,"Personal"))</f>
        <v/>
      </c>
      <c r="Q58" s="39" t="str">
        <f>IF($B58="","",SUMIFS(Einsatzerfassung!$J$7:$J$206,Einsatzerfassung!$A$7:$A$206,$B58,Einsatzerfassung!$C$7:$C$206,"Personal"))</f>
        <v/>
      </c>
      <c r="R58" s="40" t="str">
        <f>IF($B58="","",SUMIFS(Einsatzerfassung!$H$7:$H$206,Einsatzerfassung!$A$7:$A$206,$B58,Einsatzerfassung!$C$7:$C$206,"Gerät"))</f>
        <v/>
      </c>
      <c r="S58" s="52"/>
      <c r="T58" s="53"/>
      <c r="U58" s="54"/>
      <c r="V58" s="40" t="str">
        <f>IF($B58="","",COUNTIFS(Lieferungen!$A$7:$A$156,$B58))</f>
        <v/>
      </c>
      <c r="W58" s="40" t="str">
        <f>IF($B58="","",COUNTIFS(Vorkommnisse!$B$7:$B$126,$B58))</f>
        <v/>
      </c>
      <c r="X58" s="29" t="str">
        <f>IF($B58="","",IF(COUNTIFS(Vorkommnisse!$B$7:$B$126,$B58,Vorkommnisse!$C$7:$C$126,"Behinderung")&gt;0,"Ja","–"))</f>
        <v/>
      </c>
      <c r="Y58" s="29" t="str">
        <f t="shared" si="5"/>
        <v/>
      </c>
      <c r="Z58" s="45"/>
      <c r="AA58" s="49"/>
    </row>
    <row r="59" spans="1:27" ht="16.5" customHeight="1" x14ac:dyDescent="0.25">
      <c r="A59" s="29" t="str">
        <f>IF($B59="","",COUNT($B$7:$B59))</f>
        <v/>
      </c>
      <c r="B59" s="30"/>
      <c r="C59" s="31" t="str">
        <f>IF($B59="","",INDEX(Listen!$Q$6:$Q$12,WEEKDAY($B59,2)))</f>
        <v/>
      </c>
      <c r="D59" s="29" t="str">
        <f t="shared" si="3"/>
        <v/>
      </c>
      <c r="E59" s="32"/>
      <c r="F59" s="32"/>
      <c r="G59" s="33"/>
      <c r="H59" s="33"/>
      <c r="I59" s="34"/>
      <c r="J59" s="35"/>
      <c r="K59" s="36"/>
      <c r="L59" s="37"/>
      <c r="M59" s="37"/>
      <c r="N59" s="38"/>
      <c r="O59" s="39" t="str">
        <f t="shared" si="4"/>
        <v/>
      </c>
      <c r="P59" s="40" t="str">
        <f>IF($B59="","",SUMIFS(Einsatzerfassung!$H$7:$H$206,Einsatzerfassung!$A$7:$A$206,$B59,Einsatzerfassung!$C$7:$C$206,"Personal"))</f>
        <v/>
      </c>
      <c r="Q59" s="39" t="str">
        <f>IF($B59="","",SUMIFS(Einsatzerfassung!$J$7:$J$206,Einsatzerfassung!$A$7:$A$206,$B59,Einsatzerfassung!$C$7:$C$206,"Personal"))</f>
        <v/>
      </c>
      <c r="R59" s="40" t="str">
        <f>IF($B59="","",SUMIFS(Einsatzerfassung!$H$7:$H$206,Einsatzerfassung!$A$7:$A$206,$B59,Einsatzerfassung!$C$7:$C$206,"Gerät"))</f>
        <v/>
      </c>
      <c r="S59" s="41"/>
      <c r="T59" s="42"/>
      <c r="U59" s="43"/>
      <c r="V59" s="40" t="str">
        <f>IF($B59="","",COUNTIFS(Lieferungen!$A$7:$A$156,$B59))</f>
        <v/>
      </c>
      <c r="W59" s="40" t="str">
        <f>IF($B59="","",COUNTIFS(Vorkommnisse!$B$7:$B$126,$B59))</f>
        <v/>
      </c>
      <c r="X59" s="29" t="str">
        <f>IF($B59="","",IF(COUNTIFS(Vorkommnisse!$B$7:$B$126,$B59,Vorkommnisse!$C$7:$C$126,"Behinderung")&gt;0,"Ja","–"))</f>
        <v/>
      </c>
      <c r="Y59" s="29" t="str">
        <f t="shared" si="5"/>
        <v/>
      </c>
      <c r="Z59" s="32"/>
      <c r="AA59" s="36"/>
    </row>
    <row r="60" spans="1:27" ht="16.5" customHeight="1" x14ac:dyDescent="0.25">
      <c r="A60" s="29" t="str">
        <f>IF($B60="","",COUNT($B$7:$B60))</f>
        <v/>
      </c>
      <c r="B60" s="44"/>
      <c r="C60" s="31" t="str">
        <f>IF($B60="","",INDEX(Listen!$Q$6:$Q$12,WEEKDAY($B60,2)))</f>
        <v/>
      </c>
      <c r="D60" s="29" t="str">
        <f t="shared" si="3"/>
        <v/>
      </c>
      <c r="E60" s="45"/>
      <c r="F60" s="45"/>
      <c r="G60" s="46"/>
      <c r="H60" s="46"/>
      <c r="I60" s="47"/>
      <c r="J60" s="48"/>
      <c r="K60" s="49"/>
      <c r="L60" s="50"/>
      <c r="M60" s="50"/>
      <c r="N60" s="51"/>
      <c r="O60" s="39" t="str">
        <f t="shared" si="4"/>
        <v/>
      </c>
      <c r="P60" s="40" t="str">
        <f>IF($B60="","",SUMIFS(Einsatzerfassung!$H$7:$H$206,Einsatzerfassung!$A$7:$A$206,$B60,Einsatzerfassung!$C$7:$C$206,"Personal"))</f>
        <v/>
      </c>
      <c r="Q60" s="39" t="str">
        <f>IF($B60="","",SUMIFS(Einsatzerfassung!$J$7:$J$206,Einsatzerfassung!$A$7:$A$206,$B60,Einsatzerfassung!$C$7:$C$206,"Personal"))</f>
        <v/>
      </c>
      <c r="R60" s="40" t="str">
        <f>IF($B60="","",SUMIFS(Einsatzerfassung!$H$7:$H$206,Einsatzerfassung!$A$7:$A$206,$B60,Einsatzerfassung!$C$7:$C$206,"Gerät"))</f>
        <v/>
      </c>
      <c r="S60" s="52"/>
      <c r="T60" s="53"/>
      <c r="U60" s="54"/>
      <c r="V60" s="40" t="str">
        <f>IF($B60="","",COUNTIFS(Lieferungen!$A$7:$A$156,$B60))</f>
        <v/>
      </c>
      <c r="W60" s="40" t="str">
        <f>IF($B60="","",COUNTIFS(Vorkommnisse!$B$7:$B$126,$B60))</f>
        <v/>
      </c>
      <c r="X60" s="29" t="str">
        <f>IF($B60="","",IF(COUNTIFS(Vorkommnisse!$B$7:$B$126,$B60,Vorkommnisse!$C$7:$C$126,"Behinderung")&gt;0,"Ja","–"))</f>
        <v/>
      </c>
      <c r="Y60" s="29" t="str">
        <f t="shared" si="5"/>
        <v/>
      </c>
      <c r="Z60" s="45"/>
      <c r="AA60" s="49"/>
    </row>
    <row r="61" spans="1:27" ht="16.5" customHeight="1" x14ac:dyDescent="0.25">
      <c r="A61" s="29" t="str">
        <f>IF($B61="","",COUNT($B$7:$B61))</f>
        <v/>
      </c>
      <c r="B61" s="30"/>
      <c r="C61" s="31" t="str">
        <f>IF($B61="","",INDEX(Listen!$Q$6:$Q$12,WEEKDAY($B61,2)))</f>
        <v/>
      </c>
      <c r="D61" s="29" t="str">
        <f t="shared" si="3"/>
        <v/>
      </c>
      <c r="E61" s="32"/>
      <c r="F61" s="32"/>
      <c r="G61" s="33"/>
      <c r="H61" s="33"/>
      <c r="I61" s="34"/>
      <c r="J61" s="35"/>
      <c r="K61" s="36"/>
      <c r="L61" s="37"/>
      <c r="M61" s="37"/>
      <c r="N61" s="38"/>
      <c r="O61" s="39" t="str">
        <f t="shared" si="4"/>
        <v/>
      </c>
      <c r="P61" s="40" t="str">
        <f>IF($B61="","",SUMIFS(Einsatzerfassung!$H$7:$H$206,Einsatzerfassung!$A$7:$A$206,$B61,Einsatzerfassung!$C$7:$C$206,"Personal"))</f>
        <v/>
      </c>
      <c r="Q61" s="39" t="str">
        <f>IF($B61="","",SUMIFS(Einsatzerfassung!$J$7:$J$206,Einsatzerfassung!$A$7:$A$206,$B61,Einsatzerfassung!$C$7:$C$206,"Personal"))</f>
        <v/>
      </c>
      <c r="R61" s="40" t="str">
        <f>IF($B61="","",SUMIFS(Einsatzerfassung!$H$7:$H$206,Einsatzerfassung!$A$7:$A$206,$B61,Einsatzerfassung!$C$7:$C$206,"Gerät"))</f>
        <v/>
      </c>
      <c r="S61" s="41"/>
      <c r="T61" s="42"/>
      <c r="U61" s="43"/>
      <c r="V61" s="40" t="str">
        <f>IF($B61="","",COUNTIFS(Lieferungen!$A$7:$A$156,$B61))</f>
        <v/>
      </c>
      <c r="W61" s="40" t="str">
        <f>IF($B61="","",COUNTIFS(Vorkommnisse!$B$7:$B$126,$B61))</f>
        <v/>
      </c>
      <c r="X61" s="29" t="str">
        <f>IF($B61="","",IF(COUNTIFS(Vorkommnisse!$B$7:$B$126,$B61,Vorkommnisse!$C$7:$C$126,"Behinderung")&gt;0,"Ja","–"))</f>
        <v/>
      </c>
      <c r="Y61" s="29" t="str">
        <f t="shared" si="5"/>
        <v/>
      </c>
      <c r="Z61" s="32"/>
      <c r="AA61" s="36"/>
    </row>
    <row r="62" spans="1:27" ht="16.5" customHeight="1" x14ac:dyDescent="0.25">
      <c r="A62" s="29" t="str">
        <f>IF($B62="","",COUNT($B$7:$B62))</f>
        <v/>
      </c>
      <c r="B62" s="44"/>
      <c r="C62" s="31" t="str">
        <f>IF($B62="","",INDEX(Listen!$Q$6:$Q$12,WEEKDAY($B62,2)))</f>
        <v/>
      </c>
      <c r="D62" s="29" t="str">
        <f t="shared" si="3"/>
        <v/>
      </c>
      <c r="E62" s="45"/>
      <c r="F62" s="45"/>
      <c r="G62" s="46"/>
      <c r="H62" s="46"/>
      <c r="I62" s="47"/>
      <c r="J62" s="48"/>
      <c r="K62" s="49"/>
      <c r="L62" s="50"/>
      <c r="M62" s="50"/>
      <c r="N62" s="51"/>
      <c r="O62" s="39" t="str">
        <f t="shared" si="4"/>
        <v/>
      </c>
      <c r="P62" s="40" t="str">
        <f>IF($B62="","",SUMIFS(Einsatzerfassung!$H$7:$H$206,Einsatzerfassung!$A$7:$A$206,$B62,Einsatzerfassung!$C$7:$C$206,"Personal"))</f>
        <v/>
      </c>
      <c r="Q62" s="39" t="str">
        <f>IF($B62="","",SUMIFS(Einsatzerfassung!$J$7:$J$206,Einsatzerfassung!$A$7:$A$206,$B62,Einsatzerfassung!$C$7:$C$206,"Personal"))</f>
        <v/>
      </c>
      <c r="R62" s="40" t="str">
        <f>IF($B62="","",SUMIFS(Einsatzerfassung!$H$7:$H$206,Einsatzerfassung!$A$7:$A$206,$B62,Einsatzerfassung!$C$7:$C$206,"Gerät"))</f>
        <v/>
      </c>
      <c r="S62" s="52"/>
      <c r="T62" s="53"/>
      <c r="U62" s="54"/>
      <c r="V62" s="40" t="str">
        <f>IF($B62="","",COUNTIFS(Lieferungen!$A$7:$A$156,$B62))</f>
        <v/>
      </c>
      <c r="W62" s="40" t="str">
        <f>IF($B62="","",COUNTIFS(Vorkommnisse!$B$7:$B$126,$B62))</f>
        <v/>
      </c>
      <c r="X62" s="29" t="str">
        <f>IF($B62="","",IF(COUNTIFS(Vorkommnisse!$B$7:$B$126,$B62,Vorkommnisse!$C$7:$C$126,"Behinderung")&gt;0,"Ja","–"))</f>
        <v/>
      </c>
      <c r="Y62" s="29" t="str">
        <f t="shared" si="5"/>
        <v/>
      </c>
      <c r="Z62" s="45"/>
      <c r="AA62" s="49"/>
    </row>
    <row r="63" spans="1:27" ht="16.5" customHeight="1" x14ac:dyDescent="0.25">
      <c r="A63" s="29" t="str">
        <f>IF($B63="","",COUNT($B$7:$B63))</f>
        <v/>
      </c>
      <c r="B63" s="30"/>
      <c r="C63" s="31" t="str">
        <f>IF($B63="","",INDEX(Listen!$Q$6:$Q$12,WEEKDAY($B63,2)))</f>
        <v/>
      </c>
      <c r="D63" s="29" t="str">
        <f t="shared" si="3"/>
        <v/>
      </c>
      <c r="E63" s="32"/>
      <c r="F63" s="32"/>
      <c r="G63" s="33"/>
      <c r="H63" s="33"/>
      <c r="I63" s="34"/>
      <c r="J63" s="35"/>
      <c r="K63" s="36"/>
      <c r="L63" s="37"/>
      <c r="M63" s="37"/>
      <c r="N63" s="38"/>
      <c r="O63" s="39" t="str">
        <f t="shared" si="4"/>
        <v/>
      </c>
      <c r="P63" s="40" t="str">
        <f>IF($B63="","",SUMIFS(Einsatzerfassung!$H$7:$H$206,Einsatzerfassung!$A$7:$A$206,$B63,Einsatzerfassung!$C$7:$C$206,"Personal"))</f>
        <v/>
      </c>
      <c r="Q63" s="39" t="str">
        <f>IF($B63="","",SUMIFS(Einsatzerfassung!$J$7:$J$206,Einsatzerfassung!$A$7:$A$206,$B63,Einsatzerfassung!$C$7:$C$206,"Personal"))</f>
        <v/>
      </c>
      <c r="R63" s="40" t="str">
        <f>IF($B63="","",SUMIFS(Einsatzerfassung!$H$7:$H$206,Einsatzerfassung!$A$7:$A$206,$B63,Einsatzerfassung!$C$7:$C$206,"Gerät"))</f>
        <v/>
      </c>
      <c r="S63" s="41"/>
      <c r="T63" s="42"/>
      <c r="U63" s="43"/>
      <c r="V63" s="40" t="str">
        <f>IF($B63="","",COUNTIFS(Lieferungen!$A$7:$A$156,$B63))</f>
        <v/>
      </c>
      <c r="W63" s="40" t="str">
        <f>IF($B63="","",COUNTIFS(Vorkommnisse!$B$7:$B$126,$B63))</f>
        <v/>
      </c>
      <c r="X63" s="29" t="str">
        <f>IF($B63="","",IF(COUNTIFS(Vorkommnisse!$B$7:$B$126,$B63,Vorkommnisse!$C$7:$C$126,"Behinderung")&gt;0,"Ja","–"))</f>
        <v/>
      </c>
      <c r="Y63" s="29" t="str">
        <f t="shared" si="5"/>
        <v/>
      </c>
      <c r="Z63" s="32"/>
      <c r="AA63" s="36"/>
    </row>
    <row r="64" spans="1:27" ht="16.5" customHeight="1" x14ac:dyDescent="0.25">
      <c r="A64" s="29" t="str">
        <f>IF($B64="","",COUNT($B$7:$B64))</f>
        <v/>
      </c>
      <c r="B64" s="44"/>
      <c r="C64" s="31" t="str">
        <f>IF($B64="","",INDEX(Listen!$Q$6:$Q$12,WEEKDAY($B64,2)))</f>
        <v/>
      </c>
      <c r="D64" s="29" t="str">
        <f t="shared" si="3"/>
        <v/>
      </c>
      <c r="E64" s="45"/>
      <c r="F64" s="45"/>
      <c r="G64" s="46"/>
      <c r="H64" s="46"/>
      <c r="I64" s="47"/>
      <c r="J64" s="48"/>
      <c r="K64" s="49"/>
      <c r="L64" s="50"/>
      <c r="M64" s="50"/>
      <c r="N64" s="51"/>
      <c r="O64" s="39" t="str">
        <f t="shared" si="4"/>
        <v/>
      </c>
      <c r="P64" s="40" t="str">
        <f>IF($B64="","",SUMIFS(Einsatzerfassung!$H$7:$H$206,Einsatzerfassung!$A$7:$A$206,$B64,Einsatzerfassung!$C$7:$C$206,"Personal"))</f>
        <v/>
      </c>
      <c r="Q64" s="39" t="str">
        <f>IF($B64="","",SUMIFS(Einsatzerfassung!$J$7:$J$206,Einsatzerfassung!$A$7:$A$206,$B64,Einsatzerfassung!$C$7:$C$206,"Personal"))</f>
        <v/>
      </c>
      <c r="R64" s="40" t="str">
        <f>IF($B64="","",SUMIFS(Einsatzerfassung!$H$7:$H$206,Einsatzerfassung!$A$7:$A$206,$B64,Einsatzerfassung!$C$7:$C$206,"Gerät"))</f>
        <v/>
      </c>
      <c r="S64" s="52"/>
      <c r="T64" s="53"/>
      <c r="U64" s="54"/>
      <c r="V64" s="40" t="str">
        <f>IF($B64="","",COUNTIFS(Lieferungen!$A$7:$A$156,$B64))</f>
        <v/>
      </c>
      <c r="W64" s="40" t="str">
        <f>IF($B64="","",COUNTIFS(Vorkommnisse!$B$7:$B$126,$B64))</f>
        <v/>
      </c>
      <c r="X64" s="29" t="str">
        <f>IF($B64="","",IF(COUNTIFS(Vorkommnisse!$B$7:$B$126,$B64,Vorkommnisse!$C$7:$C$126,"Behinderung")&gt;0,"Ja","–"))</f>
        <v/>
      </c>
      <c r="Y64" s="29" t="str">
        <f t="shared" si="5"/>
        <v/>
      </c>
      <c r="Z64" s="45"/>
      <c r="AA64" s="49"/>
    </row>
    <row r="65" spans="1:27" ht="16.5" customHeight="1" x14ac:dyDescent="0.25">
      <c r="A65" s="29" t="str">
        <f>IF($B65="","",COUNT($B$7:$B65))</f>
        <v/>
      </c>
      <c r="B65" s="30"/>
      <c r="C65" s="31" t="str">
        <f>IF($B65="","",INDEX(Listen!$Q$6:$Q$12,WEEKDAY($B65,2)))</f>
        <v/>
      </c>
      <c r="D65" s="29" t="str">
        <f t="shared" si="3"/>
        <v/>
      </c>
      <c r="E65" s="32"/>
      <c r="F65" s="32"/>
      <c r="G65" s="33"/>
      <c r="H65" s="33"/>
      <c r="I65" s="34"/>
      <c r="J65" s="35"/>
      <c r="K65" s="36"/>
      <c r="L65" s="37"/>
      <c r="M65" s="37"/>
      <c r="N65" s="38"/>
      <c r="O65" s="39" t="str">
        <f t="shared" si="4"/>
        <v/>
      </c>
      <c r="P65" s="40" t="str">
        <f>IF($B65="","",SUMIFS(Einsatzerfassung!$H$7:$H$206,Einsatzerfassung!$A$7:$A$206,$B65,Einsatzerfassung!$C$7:$C$206,"Personal"))</f>
        <v/>
      </c>
      <c r="Q65" s="39" t="str">
        <f>IF($B65="","",SUMIFS(Einsatzerfassung!$J$7:$J$206,Einsatzerfassung!$A$7:$A$206,$B65,Einsatzerfassung!$C$7:$C$206,"Personal"))</f>
        <v/>
      </c>
      <c r="R65" s="40" t="str">
        <f>IF($B65="","",SUMIFS(Einsatzerfassung!$H$7:$H$206,Einsatzerfassung!$A$7:$A$206,$B65,Einsatzerfassung!$C$7:$C$206,"Gerät"))</f>
        <v/>
      </c>
      <c r="S65" s="41"/>
      <c r="T65" s="42"/>
      <c r="U65" s="43"/>
      <c r="V65" s="40" t="str">
        <f>IF($B65="","",COUNTIFS(Lieferungen!$A$7:$A$156,$B65))</f>
        <v/>
      </c>
      <c r="W65" s="40" t="str">
        <f>IF($B65="","",COUNTIFS(Vorkommnisse!$B$7:$B$126,$B65))</f>
        <v/>
      </c>
      <c r="X65" s="29" t="str">
        <f>IF($B65="","",IF(COUNTIFS(Vorkommnisse!$B$7:$B$126,$B65,Vorkommnisse!$C$7:$C$126,"Behinderung")&gt;0,"Ja","–"))</f>
        <v/>
      </c>
      <c r="Y65" s="29" t="str">
        <f t="shared" si="5"/>
        <v/>
      </c>
      <c r="Z65" s="32"/>
      <c r="AA65" s="36"/>
    </row>
    <row r="66" spans="1:27" ht="16.5" customHeight="1" x14ac:dyDescent="0.25">
      <c r="A66" s="29" t="str">
        <f>IF($B66="","",COUNT($B$7:$B66))</f>
        <v/>
      </c>
      <c r="B66" s="44"/>
      <c r="C66" s="31" t="str">
        <f>IF($B66="","",INDEX(Listen!$Q$6:$Q$12,WEEKDAY($B66,2)))</f>
        <v/>
      </c>
      <c r="D66" s="29" t="str">
        <f t="shared" si="3"/>
        <v/>
      </c>
      <c r="E66" s="45"/>
      <c r="F66" s="45"/>
      <c r="G66" s="46"/>
      <c r="H66" s="46"/>
      <c r="I66" s="47"/>
      <c r="J66" s="48"/>
      <c r="K66" s="49"/>
      <c r="L66" s="50"/>
      <c r="M66" s="50"/>
      <c r="N66" s="51"/>
      <c r="O66" s="39" t="str">
        <f t="shared" si="4"/>
        <v/>
      </c>
      <c r="P66" s="40" t="str">
        <f>IF($B66="","",SUMIFS(Einsatzerfassung!$H$7:$H$206,Einsatzerfassung!$A$7:$A$206,$B66,Einsatzerfassung!$C$7:$C$206,"Personal"))</f>
        <v/>
      </c>
      <c r="Q66" s="39" t="str">
        <f>IF($B66="","",SUMIFS(Einsatzerfassung!$J$7:$J$206,Einsatzerfassung!$A$7:$A$206,$B66,Einsatzerfassung!$C$7:$C$206,"Personal"))</f>
        <v/>
      </c>
      <c r="R66" s="40" t="str">
        <f>IF($B66="","",SUMIFS(Einsatzerfassung!$H$7:$H$206,Einsatzerfassung!$A$7:$A$206,$B66,Einsatzerfassung!$C$7:$C$206,"Gerät"))</f>
        <v/>
      </c>
      <c r="S66" s="52"/>
      <c r="T66" s="53"/>
      <c r="U66" s="54"/>
      <c r="V66" s="40" t="str">
        <f>IF($B66="","",COUNTIFS(Lieferungen!$A$7:$A$156,$B66))</f>
        <v/>
      </c>
      <c r="W66" s="40" t="str">
        <f>IF($B66="","",COUNTIFS(Vorkommnisse!$B$7:$B$126,$B66))</f>
        <v/>
      </c>
      <c r="X66" s="29" t="str">
        <f>IF($B66="","",IF(COUNTIFS(Vorkommnisse!$B$7:$B$126,$B66,Vorkommnisse!$C$7:$C$126,"Behinderung")&gt;0,"Ja","–"))</f>
        <v/>
      </c>
      <c r="Y66" s="29" t="str">
        <f t="shared" si="5"/>
        <v/>
      </c>
      <c r="Z66" s="45"/>
      <c r="AA66" s="49"/>
    </row>
    <row r="67" spans="1:27" ht="16.5" customHeight="1" x14ac:dyDescent="0.25">
      <c r="A67" s="29" t="str">
        <f>IF($B67="","",COUNT($B$7:$B67))</f>
        <v/>
      </c>
      <c r="B67" s="30"/>
      <c r="C67" s="31" t="str">
        <f>IF($B67="","",INDEX(Listen!$Q$6:$Q$12,WEEKDAY($B67,2)))</f>
        <v/>
      </c>
      <c r="D67" s="29" t="str">
        <f t="shared" si="3"/>
        <v/>
      </c>
      <c r="E67" s="32"/>
      <c r="F67" s="32"/>
      <c r="G67" s="33"/>
      <c r="H67" s="33"/>
      <c r="I67" s="34"/>
      <c r="J67" s="35"/>
      <c r="K67" s="36"/>
      <c r="L67" s="37"/>
      <c r="M67" s="37"/>
      <c r="N67" s="38"/>
      <c r="O67" s="39" t="str">
        <f t="shared" si="4"/>
        <v/>
      </c>
      <c r="P67" s="40" t="str">
        <f>IF($B67="","",SUMIFS(Einsatzerfassung!$H$7:$H$206,Einsatzerfassung!$A$7:$A$206,$B67,Einsatzerfassung!$C$7:$C$206,"Personal"))</f>
        <v/>
      </c>
      <c r="Q67" s="39" t="str">
        <f>IF($B67="","",SUMIFS(Einsatzerfassung!$J$7:$J$206,Einsatzerfassung!$A$7:$A$206,$B67,Einsatzerfassung!$C$7:$C$206,"Personal"))</f>
        <v/>
      </c>
      <c r="R67" s="40" t="str">
        <f>IF($B67="","",SUMIFS(Einsatzerfassung!$H$7:$H$206,Einsatzerfassung!$A$7:$A$206,$B67,Einsatzerfassung!$C$7:$C$206,"Gerät"))</f>
        <v/>
      </c>
      <c r="S67" s="41"/>
      <c r="T67" s="42"/>
      <c r="U67" s="43"/>
      <c r="V67" s="40" t="str">
        <f>IF($B67="","",COUNTIFS(Lieferungen!$A$7:$A$156,$B67))</f>
        <v/>
      </c>
      <c r="W67" s="40" t="str">
        <f>IF($B67="","",COUNTIFS(Vorkommnisse!$B$7:$B$126,$B67))</f>
        <v/>
      </c>
      <c r="X67" s="29" t="str">
        <f>IF($B67="","",IF(COUNTIFS(Vorkommnisse!$B$7:$B$126,$B67,Vorkommnisse!$C$7:$C$126,"Behinderung")&gt;0,"Ja","–"))</f>
        <v/>
      </c>
      <c r="Y67" s="29" t="str">
        <f t="shared" si="5"/>
        <v/>
      </c>
      <c r="Z67" s="32"/>
      <c r="AA67" s="36"/>
    </row>
    <row r="68" spans="1:27" ht="16.5" customHeight="1" x14ac:dyDescent="0.25">
      <c r="A68" s="29" t="str">
        <f>IF($B68="","",COUNT($B$7:$B68))</f>
        <v/>
      </c>
      <c r="B68" s="44"/>
      <c r="C68" s="31" t="str">
        <f>IF($B68="","",INDEX(Listen!$Q$6:$Q$12,WEEKDAY($B68,2)))</f>
        <v/>
      </c>
      <c r="D68" s="29" t="str">
        <f t="shared" si="3"/>
        <v/>
      </c>
      <c r="E68" s="45"/>
      <c r="F68" s="45"/>
      <c r="G68" s="46"/>
      <c r="H68" s="46"/>
      <c r="I68" s="47"/>
      <c r="J68" s="48"/>
      <c r="K68" s="49"/>
      <c r="L68" s="50"/>
      <c r="M68" s="50"/>
      <c r="N68" s="51"/>
      <c r="O68" s="39" t="str">
        <f t="shared" si="4"/>
        <v/>
      </c>
      <c r="P68" s="40" t="str">
        <f>IF($B68="","",SUMIFS(Einsatzerfassung!$H$7:$H$206,Einsatzerfassung!$A$7:$A$206,$B68,Einsatzerfassung!$C$7:$C$206,"Personal"))</f>
        <v/>
      </c>
      <c r="Q68" s="39" t="str">
        <f>IF($B68="","",SUMIFS(Einsatzerfassung!$J$7:$J$206,Einsatzerfassung!$A$7:$A$206,$B68,Einsatzerfassung!$C$7:$C$206,"Personal"))</f>
        <v/>
      </c>
      <c r="R68" s="40" t="str">
        <f>IF($B68="","",SUMIFS(Einsatzerfassung!$H$7:$H$206,Einsatzerfassung!$A$7:$A$206,$B68,Einsatzerfassung!$C$7:$C$206,"Gerät"))</f>
        <v/>
      </c>
      <c r="S68" s="52"/>
      <c r="T68" s="53"/>
      <c r="U68" s="54"/>
      <c r="V68" s="40" t="str">
        <f>IF($B68="","",COUNTIFS(Lieferungen!$A$7:$A$156,$B68))</f>
        <v/>
      </c>
      <c r="W68" s="40" t="str">
        <f>IF($B68="","",COUNTIFS(Vorkommnisse!$B$7:$B$126,$B68))</f>
        <v/>
      </c>
      <c r="X68" s="29" t="str">
        <f>IF($B68="","",IF(COUNTIFS(Vorkommnisse!$B$7:$B$126,$B68,Vorkommnisse!$C$7:$C$126,"Behinderung")&gt;0,"Ja","–"))</f>
        <v/>
      </c>
      <c r="Y68" s="29" t="str">
        <f t="shared" si="5"/>
        <v/>
      </c>
      <c r="Z68" s="45"/>
      <c r="AA68" s="49"/>
    </row>
    <row r="69" spans="1:27" ht="16.5" customHeight="1" x14ac:dyDescent="0.25">
      <c r="A69" s="29" t="str">
        <f>IF($B69="","",COUNT($B$7:$B69))</f>
        <v/>
      </c>
      <c r="B69" s="30"/>
      <c r="C69" s="31" t="str">
        <f>IF($B69="","",INDEX(Listen!$Q$6:$Q$12,WEEKDAY($B69,2)))</f>
        <v/>
      </c>
      <c r="D69" s="29" t="str">
        <f t="shared" si="3"/>
        <v/>
      </c>
      <c r="E69" s="32"/>
      <c r="F69" s="32"/>
      <c r="G69" s="33"/>
      <c r="H69" s="33"/>
      <c r="I69" s="34"/>
      <c r="J69" s="35"/>
      <c r="K69" s="36"/>
      <c r="L69" s="37"/>
      <c r="M69" s="37"/>
      <c r="N69" s="38"/>
      <c r="O69" s="39" t="str">
        <f t="shared" si="4"/>
        <v/>
      </c>
      <c r="P69" s="40" t="str">
        <f>IF($B69="","",SUMIFS(Einsatzerfassung!$H$7:$H$206,Einsatzerfassung!$A$7:$A$206,$B69,Einsatzerfassung!$C$7:$C$206,"Personal"))</f>
        <v/>
      </c>
      <c r="Q69" s="39" t="str">
        <f>IF($B69="","",SUMIFS(Einsatzerfassung!$J$7:$J$206,Einsatzerfassung!$A$7:$A$206,$B69,Einsatzerfassung!$C$7:$C$206,"Personal"))</f>
        <v/>
      </c>
      <c r="R69" s="40" t="str">
        <f>IF($B69="","",SUMIFS(Einsatzerfassung!$H$7:$H$206,Einsatzerfassung!$A$7:$A$206,$B69,Einsatzerfassung!$C$7:$C$206,"Gerät"))</f>
        <v/>
      </c>
      <c r="S69" s="41"/>
      <c r="T69" s="42"/>
      <c r="U69" s="43"/>
      <c r="V69" s="40" t="str">
        <f>IF($B69="","",COUNTIFS(Lieferungen!$A$7:$A$156,$B69))</f>
        <v/>
      </c>
      <c r="W69" s="40" t="str">
        <f>IF($B69="","",COUNTIFS(Vorkommnisse!$B$7:$B$126,$B69))</f>
        <v/>
      </c>
      <c r="X69" s="29" t="str">
        <f>IF($B69="","",IF(COUNTIFS(Vorkommnisse!$B$7:$B$126,$B69,Vorkommnisse!$C$7:$C$126,"Behinderung")&gt;0,"Ja","–"))</f>
        <v/>
      </c>
      <c r="Y69" s="29" t="str">
        <f t="shared" si="5"/>
        <v/>
      </c>
      <c r="Z69" s="32"/>
      <c r="AA69" s="36"/>
    </row>
    <row r="70" spans="1:27" ht="16.5" customHeight="1" x14ac:dyDescent="0.25">
      <c r="A70" s="29" t="str">
        <f>IF($B70="","",COUNT($B$7:$B70))</f>
        <v/>
      </c>
      <c r="B70" s="44"/>
      <c r="C70" s="31" t="str">
        <f>IF($B70="","",INDEX(Listen!$Q$6:$Q$12,WEEKDAY($B70,2)))</f>
        <v/>
      </c>
      <c r="D70" s="29" t="str">
        <f t="shared" si="3"/>
        <v/>
      </c>
      <c r="E70" s="45"/>
      <c r="F70" s="45"/>
      <c r="G70" s="46"/>
      <c r="H70" s="46"/>
      <c r="I70" s="47"/>
      <c r="J70" s="48"/>
      <c r="K70" s="49"/>
      <c r="L70" s="50"/>
      <c r="M70" s="50"/>
      <c r="N70" s="51"/>
      <c r="O70" s="39" t="str">
        <f t="shared" si="4"/>
        <v/>
      </c>
      <c r="P70" s="40" t="str">
        <f>IF($B70="","",SUMIFS(Einsatzerfassung!$H$7:$H$206,Einsatzerfassung!$A$7:$A$206,$B70,Einsatzerfassung!$C$7:$C$206,"Personal"))</f>
        <v/>
      </c>
      <c r="Q70" s="39" t="str">
        <f>IF($B70="","",SUMIFS(Einsatzerfassung!$J$7:$J$206,Einsatzerfassung!$A$7:$A$206,$B70,Einsatzerfassung!$C$7:$C$206,"Personal"))</f>
        <v/>
      </c>
      <c r="R70" s="40" t="str">
        <f>IF($B70="","",SUMIFS(Einsatzerfassung!$H$7:$H$206,Einsatzerfassung!$A$7:$A$206,$B70,Einsatzerfassung!$C$7:$C$206,"Gerät"))</f>
        <v/>
      </c>
      <c r="S70" s="52"/>
      <c r="T70" s="53"/>
      <c r="U70" s="54"/>
      <c r="V70" s="40" t="str">
        <f>IF($B70="","",COUNTIFS(Lieferungen!$A$7:$A$156,$B70))</f>
        <v/>
      </c>
      <c r="W70" s="40" t="str">
        <f>IF($B70="","",COUNTIFS(Vorkommnisse!$B$7:$B$126,$B70))</f>
        <v/>
      </c>
      <c r="X70" s="29" t="str">
        <f>IF($B70="","",IF(COUNTIFS(Vorkommnisse!$B$7:$B$126,$B70,Vorkommnisse!$C$7:$C$126,"Behinderung")&gt;0,"Ja","–"))</f>
        <v/>
      </c>
      <c r="Y70" s="29" t="str">
        <f t="shared" si="5"/>
        <v/>
      </c>
      <c r="Z70" s="45"/>
      <c r="AA70" s="49"/>
    </row>
    <row r="71" spans="1:27" ht="16.5" customHeight="1" x14ac:dyDescent="0.25">
      <c r="A71" s="29" t="str">
        <f>IF($B71="","",COUNT($B$7:$B71))</f>
        <v/>
      </c>
      <c r="B71" s="30"/>
      <c r="C71" s="31" t="str">
        <f>IF($B71="","",INDEX(Listen!$Q$6:$Q$12,WEEKDAY($B71,2)))</f>
        <v/>
      </c>
      <c r="D71" s="29" t="str">
        <f t="shared" ref="D71:D106" si="6">IF($B71="","",WEEKNUM($B71,21))</f>
        <v/>
      </c>
      <c r="E71" s="32"/>
      <c r="F71" s="32"/>
      <c r="G71" s="33"/>
      <c r="H71" s="33"/>
      <c r="I71" s="34"/>
      <c r="J71" s="35"/>
      <c r="K71" s="36"/>
      <c r="L71" s="37"/>
      <c r="M71" s="37"/>
      <c r="N71" s="38"/>
      <c r="O71" s="39" t="str">
        <f t="shared" ref="O71:O106" si="7">IF(OR($L71="",$M71=""),"",ROUND(($M71-$L71)*24-$N71/60,2))</f>
        <v/>
      </c>
      <c r="P71" s="40" t="str">
        <f>IF($B71="","",SUMIFS(Einsatzerfassung!$H$7:$H$206,Einsatzerfassung!$A$7:$A$206,$B71,Einsatzerfassung!$C$7:$C$206,"Personal"))</f>
        <v/>
      </c>
      <c r="Q71" s="39" t="str">
        <f>IF($B71="","",SUMIFS(Einsatzerfassung!$J$7:$J$206,Einsatzerfassung!$A$7:$A$206,$B71,Einsatzerfassung!$C$7:$C$206,"Personal"))</f>
        <v/>
      </c>
      <c r="R71" s="40" t="str">
        <f>IF($B71="","",SUMIFS(Einsatzerfassung!$H$7:$H$206,Einsatzerfassung!$A$7:$A$206,$B71,Einsatzerfassung!$C$7:$C$206,"Gerät"))</f>
        <v/>
      </c>
      <c r="S71" s="41"/>
      <c r="T71" s="42"/>
      <c r="U71" s="43"/>
      <c r="V71" s="40" t="str">
        <f>IF($B71="","",COUNTIFS(Lieferungen!$A$7:$A$156,$B71))</f>
        <v/>
      </c>
      <c r="W71" s="40" t="str">
        <f>IF($B71="","",COUNTIFS(Vorkommnisse!$B$7:$B$126,$B71))</f>
        <v/>
      </c>
      <c r="X71" s="29" t="str">
        <f>IF($B71="","",IF(COUNTIFS(Vorkommnisse!$B$7:$B$126,$B71,Vorkommnisse!$C$7:$C$126,"Behinderung")&gt;0,"Ja","–"))</f>
        <v/>
      </c>
      <c r="Y71" s="29" t="str">
        <f t="shared" ref="Y71:Y106" si="8">IF($B71="","",IF($K71="Arbeitsruhe","Ausfalltag",IF($K71="erheblich","Eingeschränkt","Arbeitstag")))</f>
        <v/>
      </c>
      <c r="Z71" s="32"/>
      <c r="AA71" s="36"/>
    </row>
    <row r="72" spans="1:27" ht="16.5" customHeight="1" x14ac:dyDescent="0.25">
      <c r="A72" s="29" t="str">
        <f>IF($B72="","",COUNT($B$7:$B72))</f>
        <v/>
      </c>
      <c r="B72" s="44"/>
      <c r="C72" s="31" t="str">
        <f>IF($B72="","",INDEX(Listen!$Q$6:$Q$12,WEEKDAY($B72,2)))</f>
        <v/>
      </c>
      <c r="D72" s="29" t="str">
        <f t="shared" si="6"/>
        <v/>
      </c>
      <c r="E72" s="45"/>
      <c r="F72" s="45"/>
      <c r="G72" s="46"/>
      <c r="H72" s="46"/>
      <c r="I72" s="47"/>
      <c r="J72" s="48"/>
      <c r="K72" s="49"/>
      <c r="L72" s="50"/>
      <c r="M72" s="50"/>
      <c r="N72" s="51"/>
      <c r="O72" s="39" t="str">
        <f t="shared" si="7"/>
        <v/>
      </c>
      <c r="P72" s="40" t="str">
        <f>IF($B72="","",SUMIFS(Einsatzerfassung!$H$7:$H$206,Einsatzerfassung!$A$7:$A$206,$B72,Einsatzerfassung!$C$7:$C$206,"Personal"))</f>
        <v/>
      </c>
      <c r="Q72" s="39" t="str">
        <f>IF($B72="","",SUMIFS(Einsatzerfassung!$J$7:$J$206,Einsatzerfassung!$A$7:$A$206,$B72,Einsatzerfassung!$C$7:$C$206,"Personal"))</f>
        <v/>
      </c>
      <c r="R72" s="40" t="str">
        <f>IF($B72="","",SUMIFS(Einsatzerfassung!$H$7:$H$206,Einsatzerfassung!$A$7:$A$206,$B72,Einsatzerfassung!$C$7:$C$206,"Gerät"))</f>
        <v/>
      </c>
      <c r="S72" s="52"/>
      <c r="T72" s="53"/>
      <c r="U72" s="54"/>
      <c r="V72" s="40" t="str">
        <f>IF($B72="","",COUNTIFS(Lieferungen!$A$7:$A$156,$B72))</f>
        <v/>
      </c>
      <c r="W72" s="40" t="str">
        <f>IF($B72="","",COUNTIFS(Vorkommnisse!$B$7:$B$126,$B72))</f>
        <v/>
      </c>
      <c r="X72" s="29" t="str">
        <f>IF($B72="","",IF(COUNTIFS(Vorkommnisse!$B$7:$B$126,$B72,Vorkommnisse!$C$7:$C$126,"Behinderung")&gt;0,"Ja","–"))</f>
        <v/>
      </c>
      <c r="Y72" s="29" t="str">
        <f t="shared" si="8"/>
        <v/>
      </c>
      <c r="Z72" s="45"/>
      <c r="AA72" s="49"/>
    </row>
    <row r="73" spans="1:27" ht="16.5" customHeight="1" x14ac:dyDescent="0.25">
      <c r="A73" s="29" t="str">
        <f>IF($B73="","",COUNT($B$7:$B73))</f>
        <v/>
      </c>
      <c r="B73" s="30"/>
      <c r="C73" s="31" t="str">
        <f>IF($B73="","",INDEX(Listen!$Q$6:$Q$12,WEEKDAY($B73,2)))</f>
        <v/>
      </c>
      <c r="D73" s="29" t="str">
        <f t="shared" si="6"/>
        <v/>
      </c>
      <c r="E73" s="32"/>
      <c r="F73" s="32"/>
      <c r="G73" s="33"/>
      <c r="H73" s="33"/>
      <c r="I73" s="34"/>
      <c r="J73" s="35"/>
      <c r="K73" s="36"/>
      <c r="L73" s="37"/>
      <c r="M73" s="37"/>
      <c r="N73" s="38"/>
      <c r="O73" s="39" t="str">
        <f t="shared" si="7"/>
        <v/>
      </c>
      <c r="P73" s="40" t="str">
        <f>IF($B73="","",SUMIFS(Einsatzerfassung!$H$7:$H$206,Einsatzerfassung!$A$7:$A$206,$B73,Einsatzerfassung!$C$7:$C$206,"Personal"))</f>
        <v/>
      </c>
      <c r="Q73" s="39" t="str">
        <f>IF($B73="","",SUMIFS(Einsatzerfassung!$J$7:$J$206,Einsatzerfassung!$A$7:$A$206,$B73,Einsatzerfassung!$C$7:$C$206,"Personal"))</f>
        <v/>
      </c>
      <c r="R73" s="40" t="str">
        <f>IF($B73="","",SUMIFS(Einsatzerfassung!$H$7:$H$206,Einsatzerfassung!$A$7:$A$206,$B73,Einsatzerfassung!$C$7:$C$206,"Gerät"))</f>
        <v/>
      </c>
      <c r="S73" s="41"/>
      <c r="T73" s="42"/>
      <c r="U73" s="43"/>
      <c r="V73" s="40" t="str">
        <f>IF($B73="","",COUNTIFS(Lieferungen!$A$7:$A$156,$B73))</f>
        <v/>
      </c>
      <c r="W73" s="40" t="str">
        <f>IF($B73="","",COUNTIFS(Vorkommnisse!$B$7:$B$126,$B73))</f>
        <v/>
      </c>
      <c r="X73" s="29" t="str">
        <f>IF($B73="","",IF(COUNTIFS(Vorkommnisse!$B$7:$B$126,$B73,Vorkommnisse!$C$7:$C$126,"Behinderung")&gt;0,"Ja","–"))</f>
        <v/>
      </c>
      <c r="Y73" s="29" t="str">
        <f t="shared" si="8"/>
        <v/>
      </c>
      <c r="Z73" s="32"/>
      <c r="AA73" s="36"/>
    </row>
    <row r="74" spans="1:27" ht="16.5" customHeight="1" x14ac:dyDescent="0.25">
      <c r="A74" s="29" t="str">
        <f>IF($B74="","",COUNT($B$7:$B74))</f>
        <v/>
      </c>
      <c r="B74" s="44"/>
      <c r="C74" s="31" t="str">
        <f>IF($B74="","",INDEX(Listen!$Q$6:$Q$12,WEEKDAY($B74,2)))</f>
        <v/>
      </c>
      <c r="D74" s="29" t="str">
        <f t="shared" si="6"/>
        <v/>
      </c>
      <c r="E74" s="45"/>
      <c r="F74" s="45"/>
      <c r="G74" s="46"/>
      <c r="H74" s="46"/>
      <c r="I74" s="47"/>
      <c r="J74" s="48"/>
      <c r="K74" s="49"/>
      <c r="L74" s="50"/>
      <c r="M74" s="50"/>
      <c r="N74" s="51"/>
      <c r="O74" s="39" t="str">
        <f t="shared" si="7"/>
        <v/>
      </c>
      <c r="P74" s="40" t="str">
        <f>IF($B74="","",SUMIFS(Einsatzerfassung!$H$7:$H$206,Einsatzerfassung!$A$7:$A$206,$B74,Einsatzerfassung!$C$7:$C$206,"Personal"))</f>
        <v/>
      </c>
      <c r="Q74" s="39" t="str">
        <f>IF($B74="","",SUMIFS(Einsatzerfassung!$J$7:$J$206,Einsatzerfassung!$A$7:$A$206,$B74,Einsatzerfassung!$C$7:$C$206,"Personal"))</f>
        <v/>
      </c>
      <c r="R74" s="40" t="str">
        <f>IF($B74="","",SUMIFS(Einsatzerfassung!$H$7:$H$206,Einsatzerfassung!$A$7:$A$206,$B74,Einsatzerfassung!$C$7:$C$206,"Gerät"))</f>
        <v/>
      </c>
      <c r="S74" s="52"/>
      <c r="T74" s="53"/>
      <c r="U74" s="54"/>
      <c r="V74" s="40" t="str">
        <f>IF($B74="","",COUNTIFS(Lieferungen!$A$7:$A$156,$B74))</f>
        <v/>
      </c>
      <c r="W74" s="40" t="str">
        <f>IF($B74="","",COUNTIFS(Vorkommnisse!$B$7:$B$126,$B74))</f>
        <v/>
      </c>
      <c r="X74" s="29" t="str">
        <f>IF($B74="","",IF(COUNTIFS(Vorkommnisse!$B$7:$B$126,$B74,Vorkommnisse!$C$7:$C$126,"Behinderung")&gt;0,"Ja","–"))</f>
        <v/>
      </c>
      <c r="Y74" s="29" t="str">
        <f t="shared" si="8"/>
        <v/>
      </c>
      <c r="Z74" s="45"/>
      <c r="AA74" s="49"/>
    </row>
    <row r="75" spans="1:27" ht="16.5" customHeight="1" x14ac:dyDescent="0.25">
      <c r="A75" s="29" t="str">
        <f>IF($B75="","",COUNT($B$7:$B75))</f>
        <v/>
      </c>
      <c r="B75" s="30"/>
      <c r="C75" s="31" t="str">
        <f>IF($B75="","",INDEX(Listen!$Q$6:$Q$12,WEEKDAY($B75,2)))</f>
        <v/>
      </c>
      <c r="D75" s="29" t="str">
        <f t="shared" si="6"/>
        <v/>
      </c>
      <c r="E75" s="32"/>
      <c r="F75" s="32"/>
      <c r="G75" s="33"/>
      <c r="H75" s="33"/>
      <c r="I75" s="34"/>
      <c r="J75" s="35"/>
      <c r="K75" s="36"/>
      <c r="L75" s="37"/>
      <c r="M75" s="37"/>
      <c r="N75" s="38"/>
      <c r="O75" s="39" t="str">
        <f t="shared" si="7"/>
        <v/>
      </c>
      <c r="P75" s="40" t="str">
        <f>IF($B75="","",SUMIFS(Einsatzerfassung!$H$7:$H$206,Einsatzerfassung!$A$7:$A$206,$B75,Einsatzerfassung!$C$7:$C$206,"Personal"))</f>
        <v/>
      </c>
      <c r="Q75" s="39" t="str">
        <f>IF($B75="","",SUMIFS(Einsatzerfassung!$J$7:$J$206,Einsatzerfassung!$A$7:$A$206,$B75,Einsatzerfassung!$C$7:$C$206,"Personal"))</f>
        <v/>
      </c>
      <c r="R75" s="40" t="str">
        <f>IF($B75="","",SUMIFS(Einsatzerfassung!$H$7:$H$206,Einsatzerfassung!$A$7:$A$206,$B75,Einsatzerfassung!$C$7:$C$206,"Gerät"))</f>
        <v/>
      </c>
      <c r="S75" s="41"/>
      <c r="T75" s="42"/>
      <c r="U75" s="43"/>
      <c r="V75" s="40" t="str">
        <f>IF($B75="","",COUNTIFS(Lieferungen!$A$7:$A$156,$B75))</f>
        <v/>
      </c>
      <c r="W75" s="40" t="str">
        <f>IF($B75="","",COUNTIFS(Vorkommnisse!$B$7:$B$126,$B75))</f>
        <v/>
      </c>
      <c r="X75" s="29" t="str">
        <f>IF($B75="","",IF(COUNTIFS(Vorkommnisse!$B$7:$B$126,$B75,Vorkommnisse!$C$7:$C$126,"Behinderung")&gt;0,"Ja","–"))</f>
        <v/>
      </c>
      <c r="Y75" s="29" t="str">
        <f t="shared" si="8"/>
        <v/>
      </c>
      <c r="Z75" s="32"/>
      <c r="AA75" s="36"/>
    </row>
    <row r="76" spans="1:27" ht="16.5" customHeight="1" x14ac:dyDescent="0.25">
      <c r="A76" s="29" t="str">
        <f>IF($B76="","",COUNT($B$7:$B76))</f>
        <v/>
      </c>
      <c r="B76" s="44"/>
      <c r="C76" s="31" t="str">
        <f>IF($B76="","",INDEX(Listen!$Q$6:$Q$12,WEEKDAY($B76,2)))</f>
        <v/>
      </c>
      <c r="D76" s="29" t="str">
        <f t="shared" si="6"/>
        <v/>
      </c>
      <c r="E76" s="45"/>
      <c r="F76" s="45"/>
      <c r="G76" s="46"/>
      <c r="H76" s="46"/>
      <c r="I76" s="47"/>
      <c r="J76" s="48"/>
      <c r="K76" s="49"/>
      <c r="L76" s="50"/>
      <c r="M76" s="50"/>
      <c r="N76" s="51"/>
      <c r="O76" s="39" t="str">
        <f t="shared" si="7"/>
        <v/>
      </c>
      <c r="P76" s="40" t="str">
        <f>IF($B76="","",SUMIFS(Einsatzerfassung!$H$7:$H$206,Einsatzerfassung!$A$7:$A$206,$B76,Einsatzerfassung!$C$7:$C$206,"Personal"))</f>
        <v/>
      </c>
      <c r="Q76" s="39" t="str">
        <f>IF($B76="","",SUMIFS(Einsatzerfassung!$J$7:$J$206,Einsatzerfassung!$A$7:$A$206,$B76,Einsatzerfassung!$C$7:$C$206,"Personal"))</f>
        <v/>
      </c>
      <c r="R76" s="40" t="str">
        <f>IF($B76="","",SUMIFS(Einsatzerfassung!$H$7:$H$206,Einsatzerfassung!$A$7:$A$206,$B76,Einsatzerfassung!$C$7:$C$206,"Gerät"))</f>
        <v/>
      </c>
      <c r="S76" s="52"/>
      <c r="T76" s="53"/>
      <c r="U76" s="54"/>
      <c r="V76" s="40" t="str">
        <f>IF($B76="","",COUNTIFS(Lieferungen!$A$7:$A$156,$B76))</f>
        <v/>
      </c>
      <c r="W76" s="40" t="str">
        <f>IF($B76="","",COUNTIFS(Vorkommnisse!$B$7:$B$126,$B76))</f>
        <v/>
      </c>
      <c r="X76" s="29" t="str">
        <f>IF($B76="","",IF(COUNTIFS(Vorkommnisse!$B$7:$B$126,$B76,Vorkommnisse!$C$7:$C$126,"Behinderung")&gt;0,"Ja","–"))</f>
        <v/>
      </c>
      <c r="Y76" s="29" t="str">
        <f t="shared" si="8"/>
        <v/>
      </c>
      <c r="Z76" s="45"/>
      <c r="AA76" s="49"/>
    </row>
    <row r="77" spans="1:27" ht="16.5" customHeight="1" x14ac:dyDescent="0.25">
      <c r="A77" s="29" t="str">
        <f>IF($B77="","",COUNT($B$7:$B77))</f>
        <v/>
      </c>
      <c r="B77" s="30"/>
      <c r="C77" s="31" t="str">
        <f>IF($B77="","",INDEX(Listen!$Q$6:$Q$12,WEEKDAY($B77,2)))</f>
        <v/>
      </c>
      <c r="D77" s="29" t="str">
        <f t="shared" si="6"/>
        <v/>
      </c>
      <c r="E77" s="32"/>
      <c r="F77" s="32"/>
      <c r="G77" s="33"/>
      <c r="H77" s="33"/>
      <c r="I77" s="34"/>
      <c r="J77" s="35"/>
      <c r="K77" s="36"/>
      <c r="L77" s="37"/>
      <c r="M77" s="37"/>
      <c r="N77" s="38"/>
      <c r="O77" s="39" t="str">
        <f t="shared" si="7"/>
        <v/>
      </c>
      <c r="P77" s="40" t="str">
        <f>IF($B77="","",SUMIFS(Einsatzerfassung!$H$7:$H$206,Einsatzerfassung!$A$7:$A$206,$B77,Einsatzerfassung!$C$7:$C$206,"Personal"))</f>
        <v/>
      </c>
      <c r="Q77" s="39" t="str">
        <f>IF($B77="","",SUMIFS(Einsatzerfassung!$J$7:$J$206,Einsatzerfassung!$A$7:$A$206,$B77,Einsatzerfassung!$C$7:$C$206,"Personal"))</f>
        <v/>
      </c>
      <c r="R77" s="40" t="str">
        <f>IF($B77="","",SUMIFS(Einsatzerfassung!$H$7:$H$206,Einsatzerfassung!$A$7:$A$206,$B77,Einsatzerfassung!$C$7:$C$206,"Gerät"))</f>
        <v/>
      </c>
      <c r="S77" s="41"/>
      <c r="T77" s="42"/>
      <c r="U77" s="43"/>
      <c r="V77" s="40" t="str">
        <f>IF($B77="","",COUNTIFS(Lieferungen!$A$7:$A$156,$B77))</f>
        <v/>
      </c>
      <c r="W77" s="40" t="str">
        <f>IF($B77="","",COUNTIFS(Vorkommnisse!$B$7:$B$126,$B77))</f>
        <v/>
      </c>
      <c r="X77" s="29" t="str">
        <f>IF($B77="","",IF(COUNTIFS(Vorkommnisse!$B$7:$B$126,$B77,Vorkommnisse!$C$7:$C$126,"Behinderung")&gt;0,"Ja","–"))</f>
        <v/>
      </c>
      <c r="Y77" s="29" t="str">
        <f t="shared" si="8"/>
        <v/>
      </c>
      <c r="Z77" s="32"/>
      <c r="AA77" s="36"/>
    </row>
    <row r="78" spans="1:27" ht="16.5" customHeight="1" x14ac:dyDescent="0.25">
      <c r="A78" s="29" t="str">
        <f>IF($B78="","",COUNT($B$7:$B78))</f>
        <v/>
      </c>
      <c r="B78" s="44"/>
      <c r="C78" s="31" t="str">
        <f>IF($B78="","",INDEX(Listen!$Q$6:$Q$12,WEEKDAY($B78,2)))</f>
        <v/>
      </c>
      <c r="D78" s="29" t="str">
        <f t="shared" si="6"/>
        <v/>
      </c>
      <c r="E78" s="45"/>
      <c r="F78" s="45"/>
      <c r="G78" s="46"/>
      <c r="H78" s="46"/>
      <c r="I78" s="47"/>
      <c r="J78" s="48"/>
      <c r="K78" s="49"/>
      <c r="L78" s="50"/>
      <c r="M78" s="50"/>
      <c r="N78" s="51"/>
      <c r="O78" s="39" t="str">
        <f t="shared" si="7"/>
        <v/>
      </c>
      <c r="P78" s="40" t="str">
        <f>IF($B78="","",SUMIFS(Einsatzerfassung!$H$7:$H$206,Einsatzerfassung!$A$7:$A$206,$B78,Einsatzerfassung!$C$7:$C$206,"Personal"))</f>
        <v/>
      </c>
      <c r="Q78" s="39" t="str">
        <f>IF($B78="","",SUMIFS(Einsatzerfassung!$J$7:$J$206,Einsatzerfassung!$A$7:$A$206,$B78,Einsatzerfassung!$C$7:$C$206,"Personal"))</f>
        <v/>
      </c>
      <c r="R78" s="40" t="str">
        <f>IF($B78="","",SUMIFS(Einsatzerfassung!$H$7:$H$206,Einsatzerfassung!$A$7:$A$206,$B78,Einsatzerfassung!$C$7:$C$206,"Gerät"))</f>
        <v/>
      </c>
      <c r="S78" s="52"/>
      <c r="T78" s="53"/>
      <c r="U78" s="54"/>
      <c r="V78" s="40" t="str">
        <f>IF($B78="","",COUNTIFS(Lieferungen!$A$7:$A$156,$B78))</f>
        <v/>
      </c>
      <c r="W78" s="40" t="str">
        <f>IF($B78="","",COUNTIFS(Vorkommnisse!$B$7:$B$126,$B78))</f>
        <v/>
      </c>
      <c r="X78" s="29" t="str">
        <f>IF($B78="","",IF(COUNTIFS(Vorkommnisse!$B$7:$B$126,$B78,Vorkommnisse!$C$7:$C$126,"Behinderung")&gt;0,"Ja","–"))</f>
        <v/>
      </c>
      <c r="Y78" s="29" t="str">
        <f t="shared" si="8"/>
        <v/>
      </c>
      <c r="Z78" s="45"/>
      <c r="AA78" s="49"/>
    </row>
    <row r="79" spans="1:27" ht="16.5" customHeight="1" x14ac:dyDescent="0.25">
      <c r="A79" s="29" t="str">
        <f>IF($B79="","",COUNT($B$7:$B79))</f>
        <v/>
      </c>
      <c r="B79" s="30"/>
      <c r="C79" s="31" t="str">
        <f>IF($B79="","",INDEX(Listen!$Q$6:$Q$12,WEEKDAY($B79,2)))</f>
        <v/>
      </c>
      <c r="D79" s="29" t="str">
        <f t="shared" si="6"/>
        <v/>
      </c>
      <c r="E79" s="32"/>
      <c r="F79" s="32"/>
      <c r="G79" s="33"/>
      <c r="H79" s="33"/>
      <c r="I79" s="34"/>
      <c r="J79" s="35"/>
      <c r="K79" s="36"/>
      <c r="L79" s="37"/>
      <c r="M79" s="37"/>
      <c r="N79" s="38"/>
      <c r="O79" s="39" t="str">
        <f t="shared" si="7"/>
        <v/>
      </c>
      <c r="P79" s="40" t="str">
        <f>IF($B79="","",SUMIFS(Einsatzerfassung!$H$7:$H$206,Einsatzerfassung!$A$7:$A$206,$B79,Einsatzerfassung!$C$7:$C$206,"Personal"))</f>
        <v/>
      </c>
      <c r="Q79" s="39" t="str">
        <f>IF($B79="","",SUMIFS(Einsatzerfassung!$J$7:$J$206,Einsatzerfassung!$A$7:$A$206,$B79,Einsatzerfassung!$C$7:$C$206,"Personal"))</f>
        <v/>
      </c>
      <c r="R79" s="40" t="str">
        <f>IF($B79="","",SUMIFS(Einsatzerfassung!$H$7:$H$206,Einsatzerfassung!$A$7:$A$206,$B79,Einsatzerfassung!$C$7:$C$206,"Gerät"))</f>
        <v/>
      </c>
      <c r="S79" s="41"/>
      <c r="T79" s="42"/>
      <c r="U79" s="43"/>
      <c r="V79" s="40" t="str">
        <f>IF($B79="","",COUNTIFS(Lieferungen!$A$7:$A$156,$B79))</f>
        <v/>
      </c>
      <c r="W79" s="40" t="str">
        <f>IF($B79="","",COUNTIFS(Vorkommnisse!$B$7:$B$126,$B79))</f>
        <v/>
      </c>
      <c r="X79" s="29" t="str">
        <f>IF($B79="","",IF(COUNTIFS(Vorkommnisse!$B$7:$B$126,$B79,Vorkommnisse!$C$7:$C$126,"Behinderung")&gt;0,"Ja","–"))</f>
        <v/>
      </c>
      <c r="Y79" s="29" t="str">
        <f t="shared" si="8"/>
        <v/>
      </c>
      <c r="Z79" s="32"/>
      <c r="AA79" s="36"/>
    </row>
    <row r="80" spans="1:27" ht="16.5" customHeight="1" x14ac:dyDescent="0.25">
      <c r="A80" s="29" t="str">
        <f>IF($B80="","",COUNT($B$7:$B80))</f>
        <v/>
      </c>
      <c r="B80" s="44"/>
      <c r="C80" s="31" t="str">
        <f>IF($B80="","",INDEX(Listen!$Q$6:$Q$12,WEEKDAY($B80,2)))</f>
        <v/>
      </c>
      <c r="D80" s="29" t="str">
        <f t="shared" si="6"/>
        <v/>
      </c>
      <c r="E80" s="45"/>
      <c r="F80" s="45"/>
      <c r="G80" s="46"/>
      <c r="H80" s="46"/>
      <c r="I80" s="47"/>
      <c r="J80" s="48"/>
      <c r="K80" s="49"/>
      <c r="L80" s="50"/>
      <c r="M80" s="50"/>
      <c r="N80" s="51"/>
      <c r="O80" s="39" t="str">
        <f t="shared" si="7"/>
        <v/>
      </c>
      <c r="P80" s="40" t="str">
        <f>IF($B80="","",SUMIFS(Einsatzerfassung!$H$7:$H$206,Einsatzerfassung!$A$7:$A$206,$B80,Einsatzerfassung!$C$7:$C$206,"Personal"))</f>
        <v/>
      </c>
      <c r="Q80" s="39" t="str">
        <f>IF($B80="","",SUMIFS(Einsatzerfassung!$J$7:$J$206,Einsatzerfassung!$A$7:$A$206,$B80,Einsatzerfassung!$C$7:$C$206,"Personal"))</f>
        <v/>
      </c>
      <c r="R80" s="40" t="str">
        <f>IF($B80="","",SUMIFS(Einsatzerfassung!$H$7:$H$206,Einsatzerfassung!$A$7:$A$206,$B80,Einsatzerfassung!$C$7:$C$206,"Gerät"))</f>
        <v/>
      </c>
      <c r="S80" s="52"/>
      <c r="T80" s="53"/>
      <c r="U80" s="54"/>
      <c r="V80" s="40" t="str">
        <f>IF($B80="","",COUNTIFS(Lieferungen!$A$7:$A$156,$B80))</f>
        <v/>
      </c>
      <c r="W80" s="40" t="str">
        <f>IF($B80="","",COUNTIFS(Vorkommnisse!$B$7:$B$126,$B80))</f>
        <v/>
      </c>
      <c r="X80" s="29" t="str">
        <f>IF($B80="","",IF(COUNTIFS(Vorkommnisse!$B$7:$B$126,$B80,Vorkommnisse!$C$7:$C$126,"Behinderung")&gt;0,"Ja","–"))</f>
        <v/>
      </c>
      <c r="Y80" s="29" t="str">
        <f t="shared" si="8"/>
        <v/>
      </c>
      <c r="Z80" s="45"/>
      <c r="AA80" s="49"/>
    </row>
    <row r="81" spans="1:27" ht="16.5" customHeight="1" x14ac:dyDescent="0.25">
      <c r="A81" s="29" t="str">
        <f>IF($B81="","",COUNT($B$7:$B81))</f>
        <v/>
      </c>
      <c r="B81" s="30"/>
      <c r="C81" s="31" t="str">
        <f>IF($B81="","",INDEX(Listen!$Q$6:$Q$12,WEEKDAY($B81,2)))</f>
        <v/>
      </c>
      <c r="D81" s="29" t="str">
        <f t="shared" si="6"/>
        <v/>
      </c>
      <c r="E81" s="32"/>
      <c r="F81" s="32"/>
      <c r="G81" s="33"/>
      <c r="H81" s="33"/>
      <c r="I81" s="34"/>
      <c r="J81" s="35"/>
      <c r="K81" s="36"/>
      <c r="L81" s="37"/>
      <c r="M81" s="37"/>
      <c r="N81" s="38"/>
      <c r="O81" s="39" t="str">
        <f t="shared" si="7"/>
        <v/>
      </c>
      <c r="P81" s="40" t="str">
        <f>IF($B81="","",SUMIFS(Einsatzerfassung!$H$7:$H$206,Einsatzerfassung!$A$7:$A$206,$B81,Einsatzerfassung!$C$7:$C$206,"Personal"))</f>
        <v/>
      </c>
      <c r="Q81" s="39" t="str">
        <f>IF($B81="","",SUMIFS(Einsatzerfassung!$J$7:$J$206,Einsatzerfassung!$A$7:$A$206,$B81,Einsatzerfassung!$C$7:$C$206,"Personal"))</f>
        <v/>
      </c>
      <c r="R81" s="40" t="str">
        <f>IF($B81="","",SUMIFS(Einsatzerfassung!$H$7:$H$206,Einsatzerfassung!$A$7:$A$206,$B81,Einsatzerfassung!$C$7:$C$206,"Gerät"))</f>
        <v/>
      </c>
      <c r="S81" s="41"/>
      <c r="T81" s="42"/>
      <c r="U81" s="43"/>
      <c r="V81" s="40" t="str">
        <f>IF($B81="","",COUNTIFS(Lieferungen!$A$7:$A$156,$B81))</f>
        <v/>
      </c>
      <c r="W81" s="40" t="str">
        <f>IF($B81="","",COUNTIFS(Vorkommnisse!$B$7:$B$126,$B81))</f>
        <v/>
      </c>
      <c r="X81" s="29" t="str">
        <f>IF($B81="","",IF(COUNTIFS(Vorkommnisse!$B$7:$B$126,$B81,Vorkommnisse!$C$7:$C$126,"Behinderung")&gt;0,"Ja","–"))</f>
        <v/>
      </c>
      <c r="Y81" s="29" t="str">
        <f t="shared" si="8"/>
        <v/>
      </c>
      <c r="Z81" s="32"/>
      <c r="AA81" s="36"/>
    </row>
    <row r="82" spans="1:27" ht="16.5" customHeight="1" x14ac:dyDescent="0.25">
      <c r="A82" s="29" t="str">
        <f>IF($B82="","",COUNT($B$7:$B82))</f>
        <v/>
      </c>
      <c r="B82" s="44"/>
      <c r="C82" s="31" t="str">
        <f>IF($B82="","",INDEX(Listen!$Q$6:$Q$12,WEEKDAY($B82,2)))</f>
        <v/>
      </c>
      <c r="D82" s="29" t="str">
        <f t="shared" si="6"/>
        <v/>
      </c>
      <c r="E82" s="45"/>
      <c r="F82" s="45"/>
      <c r="G82" s="46"/>
      <c r="H82" s="46"/>
      <c r="I82" s="47"/>
      <c r="J82" s="48"/>
      <c r="K82" s="49"/>
      <c r="L82" s="50"/>
      <c r="M82" s="50"/>
      <c r="N82" s="51"/>
      <c r="O82" s="39" t="str">
        <f t="shared" si="7"/>
        <v/>
      </c>
      <c r="P82" s="40" t="str">
        <f>IF($B82="","",SUMIFS(Einsatzerfassung!$H$7:$H$206,Einsatzerfassung!$A$7:$A$206,$B82,Einsatzerfassung!$C$7:$C$206,"Personal"))</f>
        <v/>
      </c>
      <c r="Q82" s="39" t="str">
        <f>IF($B82="","",SUMIFS(Einsatzerfassung!$J$7:$J$206,Einsatzerfassung!$A$7:$A$206,$B82,Einsatzerfassung!$C$7:$C$206,"Personal"))</f>
        <v/>
      </c>
      <c r="R82" s="40" t="str">
        <f>IF($B82="","",SUMIFS(Einsatzerfassung!$H$7:$H$206,Einsatzerfassung!$A$7:$A$206,$B82,Einsatzerfassung!$C$7:$C$206,"Gerät"))</f>
        <v/>
      </c>
      <c r="S82" s="52"/>
      <c r="T82" s="53"/>
      <c r="U82" s="54"/>
      <c r="V82" s="40" t="str">
        <f>IF($B82="","",COUNTIFS(Lieferungen!$A$7:$A$156,$B82))</f>
        <v/>
      </c>
      <c r="W82" s="40" t="str">
        <f>IF($B82="","",COUNTIFS(Vorkommnisse!$B$7:$B$126,$B82))</f>
        <v/>
      </c>
      <c r="X82" s="29" t="str">
        <f>IF($B82="","",IF(COUNTIFS(Vorkommnisse!$B$7:$B$126,$B82,Vorkommnisse!$C$7:$C$126,"Behinderung")&gt;0,"Ja","–"))</f>
        <v/>
      </c>
      <c r="Y82" s="29" t="str">
        <f t="shared" si="8"/>
        <v/>
      </c>
      <c r="Z82" s="45"/>
      <c r="AA82" s="49"/>
    </row>
    <row r="83" spans="1:27" ht="16.5" customHeight="1" x14ac:dyDescent="0.25">
      <c r="A83" s="29" t="str">
        <f>IF($B83="","",COUNT($B$7:$B83))</f>
        <v/>
      </c>
      <c r="B83" s="30"/>
      <c r="C83" s="31" t="str">
        <f>IF($B83="","",INDEX(Listen!$Q$6:$Q$12,WEEKDAY($B83,2)))</f>
        <v/>
      </c>
      <c r="D83" s="29" t="str">
        <f t="shared" si="6"/>
        <v/>
      </c>
      <c r="E83" s="32"/>
      <c r="F83" s="32"/>
      <c r="G83" s="33"/>
      <c r="H83" s="33"/>
      <c r="I83" s="34"/>
      <c r="J83" s="35"/>
      <c r="K83" s="36"/>
      <c r="L83" s="37"/>
      <c r="M83" s="37"/>
      <c r="N83" s="38"/>
      <c r="O83" s="39" t="str">
        <f t="shared" si="7"/>
        <v/>
      </c>
      <c r="P83" s="40" t="str">
        <f>IF($B83="","",SUMIFS(Einsatzerfassung!$H$7:$H$206,Einsatzerfassung!$A$7:$A$206,$B83,Einsatzerfassung!$C$7:$C$206,"Personal"))</f>
        <v/>
      </c>
      <c r="Q83" s="39" t="str">
        <f>IF($B83="","",SUMIFS(Einsatzerfassung!$J$7:$J$206,Einsatzerfassung!$A$7:$A$206,$B83,Einsatzerfassung!$C$7:$C$206,"Personal"))</f>
        <v/>
      </c>
      <c r="R83" s="40" t="str">
        <f>IF($B83="","",SUMIFS(Einsatzerfassung!$H$7:$H$206,Einsatzerfassung!$A$7:$A$206,$B83,Einsatzerfassung!$C$7:$C$206,"Gerät"))</f>
        <v/>
      </c>
      <c r="S83" s="41"/>
      <c r="T83" s="42"/>
      <c r="U83" s="43"/>
      <c r="V83" s="40" t="str">
        <f>IF($B83="","",COUNTIFS(Lieferungen!$A$7:$A$156,$B83))</f>
        <v/>
      </c>
      <c r="W83" s="40" t="str">
        <f>IF($B83="","",COUNTIFS(Vorkommnisse!$B$7:$B$126,$B83))</f>
        <v/>
      </c>
      <c r="X83" s="29" t="str">
        <f>IF($B83="","",IF(COUNTIFS(Vorkommnisse!$B$7:$B$126,$B83,Vorkommnisse!$C$7:$C$126,"Behinderung")&gt;0,"Ja","–"))</f>
        <v/>
      </c>
      <c r="Y83" s="29" t="str">
        <f t="shared" si="8"/>
        <v/>
      </c>
      <c r="Z83" s="32"/>
      <c r="AA83" s="36"/>
    </row>
    <row r="84" spans="1:27" ht="16.5" customHeight="1" x14ac:dyDescent="0.25">
      <c r="A84" s="29" t="str">
        <f>IF($B84="","",COUNT($B$7:$B84))</f>
        <v/>
      </c>
      <c r="B84" s="44"/>
      <c r="C84" s="31" t="str">
        <f>IF($B84="","",INDEX(Listen!$Q$6:$Q$12,WEEKDAY($B84,2)))</f>
        <v/>
      </c>
      <c r="D84" s="29" t="str">
        <f t="shared" si="6"/>
        <v/>
      </c>
      <c r="E84" s="45"/>
      <c r="F84" s="45"/>
      <c r="G84" s="46"/>
      <c r="H84" s="46"/>
      <c r="I84" s="47"/>
      <c r="J84" s="48"/>
      <c r="K84" s="49"/>
      <c r="L84" s="50"/>
      <c r="M84" s="50"/>
      <c r="N84" s="51"/>
      <c r="O84" s="39" t="str">
        <f t="shared" si="7"/>
        <v/>
      </c>
      <c r="P84" s="40" t="str">
        <f>IF($B84="","",SUMIFS(Einsatzerfassung!$H$7:$H$206,Einsatzerfassung!$A$7:$A$206,$B84,Einsatzerfassung!$C$7:$C$206,"Personal"))</f>
        <v/>
      </c>
      <c r="Q84" s="39" t="str">
        <f>IF($B84="","",SUMIFS(Einsatzerfassung!$J$7:$J$206,Einsatzerfassung!$A$7:$A$206,$B84,Einsatzerfassung!$C$7:$C$206,"Personal"))</f>
        <v/>
      </c>
      <c r="R84" s="40" t="str">
        <f>IF($B84="","",SUMIFS(Einsatzerfassung!$H$7:$H$206,Einsatzerfassung!$A$7:$A$206,$B84,Einsatzerfassung!$C$7:$C$206,"Gerät"))</f>
        <v/>
      </c>
      <c r="S84" s="52"/>
      <c r="T84" s="53"/>
      <c r="U84" s="54"/>
      <c r="V84" s="40" t="str">
        <f>IF($B84="","",COUNTIFS(Lieferungen!$A$7:$A$156,$B84))</f>
        <v/>
      </c>
      <c r="W84" s="40" t="str">
        <f>IF($B84="","",COUNTIFS(Vorkommnisse!$B$7:$B$126,$B84))</f>
        <v/>
      </c>
      <c r="X84" s="29" t="str">
        <f>IF($B84="","",IF(COUNTIFS(Vorkommnisse!$B$7:$B$126,$B84,Vorkommnisse!$C$7:$C$126,"Behinderung")&gt;0,"Ja","–"))</f>
        <v/>
      </c>
      <c r="Y84" s="29" t="str">
        <f t="shared" si="8"/>
        <v/>
      </c>
      <c r="Z84" s="45"/>
      <c r="AA84" s="49"/>
    </row>
    <row r="85" spans="1:27" ht="16.5" customHeight="1" x14ac:dyDescent="0.25">
      <c r="A85" s="29" t="str">
        <f>IF($B85="","",COUNT($B$7:$B85))</f>
        <v/>
      </c>
      <c r="B85" s="30"/>
      <c r="C85" s="31" t="str">
        <f>IF($B85="","",INDEX(Listen!$Q$6:$Q$12,WEEKDAY($B85,2)))</f>
        <v/>
      </c>
      <c r="D85" s="29" t="str">
        <f t="shared" si="6"/>
        <v/>
      </c>
      <c r="E85" s="32"/>
      <c r="F85" s="32"/>
      <c r="G85" s="33"/>
      <c r="H85" s="33"/>
      <c r="I85" s="34"/>
      <c r="J85" s="35"/>
      <c r="K85" s="36"/>
      <c r="L85" s="37"/>
      <c r="M85" s="37"/>
      <c r="N85" s="38"/>
      <c r="O85" s="39" t="str">
        <f t="shared" si="7"/>
        <v/>
      </c>
      <c r="P85" s="40" t="str">
        <f>IF($B85="","",SUMIFS(Einsatzerfassung!$H$7:$H$206,Einsatzerfassung!$A$7:$A$206,$B85,Einsatzerfassung!$C$7:$C$206,"Personal"))</f>
        <v/>
      </c>
      <c r="Q85" s="39" t="str">
        <f>IF($B85="","",SUMIFS(Einsatzerfassung!$J$7:$J$206,Einsatzerfassung!$A$7:$A$206,$B85,Einsatzerfassung!$C$7:$C$206,"Personal"))</f>
        <v/>
      </c>
      <c r="R85" s="40" t="str">
        <f>IF($B85="","",SUMIFS(Einsatzerfassung!$H$7:$H$206,Einsatzerfassung!$A$7:$A$206,$B85,Einsatzerfassung!$C$7:$C$206,"Gerät"))</f>
        <v/>
      </c>
      <c r="S85" s="41"/>
      <c r="T85" s="42"/>
      <c r="U85" s="43"/>
      <c r="V85" s="40" t="str">
        <f>IF($B85="","",COUNTIFS(Lieferungen!$A$7:$A$156,$B85))</f>
        <v/>
      </c>
      <c r="W85" s="40" t="str">
        <f>IF($B85="","",COUNTIFS(Vorkommnisse!$B$7:$B$126,$B85))</f>
        <v/>
      </c>
      <c r="X85" s="29" t="str">
        <f>IF($B85="","",IF(COUNTIFS(Vorkommnisse!$B$7:$B$126,$B85,Vorkommnisse!$C$7:$C$126,"Behinderung")&gt;0,"Ja","–"))</f>
        <v/>
      </c>
      <c r="Y85" s="29" t="str">
        <f t="shared" si="8"/>
        <v/>
      </c>
      <c r="Z85" s="32"/>
      <c r="AA85" s="36"/>
    </row>
    <row r="86" spans="1:27" ht="16.5" customHeight="1" x14ac:dyDescent="0.25">
      <c r="A86" s="29" t="str">
        <f>IF($B86="","",COUNT($B$7:$B86))</f>
        <v/>
      </c>
      <c r="B86" s="44"/>
      <c r="C86" s="31" t="str">
        <f>IF($B86="","",INDEX(Listen!$Q$6:$Q$12,WEEKDAY($B86,2)))</f>
        <v/>
      </c>
      <c r="D86" s="29" t="str">
        <f t="shared" si="6"/>
        <v/>
      </c>
      <c r="E86" s="45"/>
      <c r="F86" s="45"/>
      <c r="G86" s="46"/>
      <c r="H86" s="46"/>
      <c r="I86" s="47"/>
      <c r="J86" s="48"/>
      <c r="K86" s="49"/>
      <c r="L86" s="50"/>
      <c r="M86" s="50"/>
      <c r="N86" s="51"/>
      <c r="O86" s="39" t="str">
        <f t="shared" si="7"/>
        <v/>
      </c>
      <c r="P86" s="40" t="str">
        <f>IF($B86="","",SUMIFS(Einsatzerfassung!$H$7:$H$206,Einsatzerfassung!$A$7:$A$206,$B86,Einsatzerfassung!$C$7:$C$206,"Personal"))</f>
        <v/>
      </c>
      <c r="Q86" s="39" t="str">
        <f>IF($B86="","",SUMIFS(Einsatzerfassung!$J$7:$J$206,Einsatzerfassung!$A$7:$A$206,$B86,Einsatzerfassung!$C$7:$C$206,"Personal"))</f>
        <v/>
      </c>
      <c r="R86" s="40" t="str">
        <f>IF($B86="","",SUMIFS(Einsatzerfassung!$H$7:$H$206,Einsatzerfassung!$A$7:$A$206,$B86,Einsatzerfassung!$C$7:$C$206,"Gerät"))</f>
        <v/>
      </c>
      <c r="S86" s="52"/>
      <c r="T86" s="53"/>
      <c r="U86" s="54"/>
      <c r="V86" s="40" t="str">
        <f>IF($B86="","",COUNTIFS(Lieferungen!$A$7:$A$156,$B86))</f>
        <v/>
      </c>
      <c r="W86" s="40" t="str">
        <f>IF($B86="","",COUNTIFS(Vorkommnisse!$B$7:$B$126,$B86))</f>
        <v/>
      </c>
      <c r="X86" s="29" t="str">
        <f>IF($B86="","",IF(COUNTIFS(Vorkommnisse!$B$7:$B$126,$B86,Vorkommnisse!$C$7:$C$126,"Behinderung")&gt;0,"Ja","–"))</f>
        <v/>
      </c>
      <c r="Y86" s="29" t="str">
        <f t="shared" si="8"/>
        <v/>
      </c>
      <c r="Z86" s="45"/>
      <c r="AA86" s="49"/>
    </row>
    <row r="87" spans="1:27" ht="16.5" customHeight="1" x14ac:dyDescent="0.25">
      <c r="A87" s="29" t="str">
        <f>IF($B87="","",COUNT($B$7:$B87))</f>
        <v/>
      </c>
      <c r="B87" s="30"/>
      <c r="C87" s="31" t="str">
        <f>IF($B87="","",INDEX(Listen!$Q$6:$Q$12,WEEKDAY($B87,2)))</f>
        <v/>
      </c>
      <c r="D87" s="29" t="str">
        <f t="shared" si="6"/>
        <v/>
      </c>
      <c r="E87" s="32"/>
      <c r="F87" s="32"/>
      <c r="G87" s="33"/>
      <c r="H87" s="33"/>
      <c r="I87" s="34"/>
      <c r="J87" s="35"/>
      <c r="K87" s="36"/>
      <c r="L87" s="37"/>
      <c r="M87" s="37"/>
      <c r="N87" s="38"/>
      <c r="O87" s="39" t="str">
        <f t="shared" si="7"/>
        <v/>
      </c>
      <c r="P87" s="40" t="str">
        <f>IF($B87="","",SUMIFS(Einsatzerfassung!$H$7:$H$206,Einsatzerfassung!$A$7:$A$206,$B87,Einsatzerfassung!$C$7:$C$206,"Personal"))</f>
        <v/>
      </c>
      <c r="Q87" s="39" t="str">
        <f>IF($B87="","",SUMIFS(Einsatzerfassung!$J$7:$J$206,Einsatzerfassung!$A$7:$A$206,$B87,Einsatzerfassung!$C$7:$C$206,"Personal"))</f>
        <v/>
      </c>
      <c r="R87" s="40" t="str">
        <f>IF($B87="","",SUMIFS(Einsatzerfassung!$H$7:$H$206,Einsatzerfassung!$A$7:$A$206,$B87,Einsatzerfassung!$C$7:$C$206,"Gerät"))</f>
        <v/>
      </c>
      <c r="S87" s="41"/>
      <c r="T87" s="42"/>
      <c r="U87" s="43"/>
      <c r="V87" s="40" t="str">
        <f>IF($B87="","",COUNTIFS(Lieferungen!$A$7:$A$156,$B87))</f>
        <v/>
      </c>
      <c r="W87" s="40" t="str">
        <f>IF($B87="","",COUNTIFS(Vorkommnisse!$B$7:$B$126,$B87))</f>
        <v/>
      </c>
      <c r="X87" s="29" t="str">
        <f>IF($B87="","",IF(COUNTIFS(Vorkommnisse!$B$7:$B$126,$B87,Vorkommnisse!$C$7:$C$126,"Behinderung")&gt;0,"Ja","–"))</f>
        <v/>
      </c>
      <c r="Y87" s="29" t="str">
        <f t="shared" si="8"/>
        <v/>
      </c>
      <c r="Z87" s="32"/>
      <c r="AA87" s="36"/>
    </row>
    <row r="88" spans="1:27" ht="16.5" customHeight="1" x14ac:dyDescent="0.25">
      <c r="A88" s="29" t="str">
        <f>IF($B88="","",COUNT($B$7:$B88))</f>
        <v/>
      </c>
      <c r="B88" s="44"/>
      <c r="C88" s="31" t="str">
        <f>IF($B88="","",INDEX(Listen!$Q$6:$Q$12,WEEKDAY($B88,2)))</f>
        <v/>
      </c>
      <c r="D88" s="29" t="str">
        <f t="shared" si="6"/>
        <v/>
      </c>
      <c r="E88" s="45"/>
      <c r="F88" s="45"/>
      <c r="G88" s="46"/>
      <c r="H88" s="46"/>
      <c r="I88" s="47"/>
      <c r="J88" s="48"/>
      <c r="K88" s="49"/>
      <c r="L88" s="50"/>
      <c r="M88" s="50"/>
      <c r="N88" s="51"/>
      <c r="O88" s="39" t="str">
        <f t="shared" si="7"/>
        <v/>
      </c>
      <c r="P88" s="40" t="str">
        <f>IF($B88="","",SUMIFS(Einsatzerfassung!$H$7:$H$206,Einsatzerfassung!$A$7:$A$206,$B88,Einsatzerfassung!$C$7:$C$206,"Personal"))</f>
        <v/>
      </c>
      <c r="Q88" s="39" t="str">
        <f>IF($B88="","",SUMIFS(Einsatzerfassung!$J$7:$J$206,Einsatzerfassung!$A$7:$A$206,$B88,Einsatzerfassung!$C$7:$C$206,"Personal"))</f>
        <v/>
      </c>
      <c r="R88" s="40" t="str">
        <f>IF($B88="","",SUMIFS(Einsatzerfassung!$H$7:$H$206,Einsatzerfassung!$A$7:$A$206,$B88,Einsatzerfassung!$C$7:$C$206,"Gerät"))</f>
        <v/>
      </c>
      <c r="S88" s="52"/>
      <c r="T88" s="53"/>
      <c r="U88" s="54"/>
      <c r="V88" s="40" t="str">
        <f>IF($B88="","",COUNTIFS(Lieferungen!$A$7:$A$156,$B88))</f>
        <v/>
      </c>
      <c r="W88" s="40" t="str">
        <f>IF($B88="","",COUNTIFS(Vorkommnisse!$B$7:$B$126,$B88))</f>
        <v/>
      </c>
      <c r="X88" s="29" t="str">
        <f>IF($B88="","",IF(COUNTIFS(Vorkommnisse!$B$7:$B$126,$B88,Vorkommnisse!$C$7:$C$126,"Behinderung")&gt;0,"Ja","–"))</f>
        <v/>
      </c>
      <c r="Y88" s="29" t="str">
        <f t="shared" si="8"/>
        <v/>
      </c>
      <c r="Z88" s="45"/>
      <c r="AA88" s="49"/>
    </row>
    <row r="89" spans="1:27" ht="16.5" customHeight="1" x14ac:dyDescent="0.25">
      <c r="A89" s="29" t="str">
        <f>IF($B89="","",COUNT($B$7:$B89))</f>
        <v/>
      </c>
      <c r="B89" s="30"/>
      <c r="C89" s="31" t="str">
        <f>IF($B89="","",INDEX(Listen!$Q$6:$Q$12,WEEKDAY($B89,2)))</f>
        <v/>
      </c>
      <c r="D89" s="29" t="str">
        <f t="shared" si="6"/>
        <v/>
      </c>
      <c r="E89" s="32"/>
      <c r="F89" s="32"/>
      <c r="G89" s="33"/>
      <c r="H89" s="33"/>
      <c r="I89" s="34"/>
      <c r="J89" s="35"/>
      <c r="K89" s="36"/>
      <c r="L89" s="37"/>
      <c r="M89" s="37"/>
      <c r="N89" s="38"/>
      <c r="O89" s="39" t="str">
        <f t="shared" si="7"/>
        <v/>
      </c>
      <c r="P89" s="40" t="str">
        <f>IF($B89="","",SUMIFS(Einsatzerfassung!$H$7:$H$206,Einsatzerfassung!$A$7:$A$206,$B89,Einsatzerfassung!$C$7:$C$206,"Personal"))</f>
        <v/>
      </c>
      <c r="Q89" s="39" t="str">
        <f>IF($B89="","",SUMIFS(Einsatzerfassung!$J$7:$J$206,Einsatzerfassung!$A$7:$A$206,$B89,Einsatzerfassung!$C$7:$C$206,"Personal"))</f>
        <v/>
      </c>
      <c r="R89" s="40" t="str">
        <f>IF($B89="","",SUMIFS(Einsatzerfassung!$H$7:$H$206,Einsatzerfassung!$A$7:$A$206,$B89,Einsatzerfassung!$C$7:$C$206,"Gerät"))</f>
        <v/>
      </c>
      <c r="S89" s="41"/>
      <c r="T89" s="42"/>
      <c r="U89" s="43"/>
      <c r="V89" s="40" t="str">
        <f>IF($B89="","",COUNTIFS(Lieferungen!$A$7:$A$156,$B89))</f>
        <v/>
      </c>
      <c r="W89" s="40" t="str">
        <f>IF($B89="","",COUNTIFS(Vorkommnisse!$B$7:$B$126,$B89))</f>
        <v/>
      </c>
      <c r="X89" s="29" t="str">
        <f>IF($B89="","",IF(COUNTIFS(Vorkommnisse!$B$7:$B$126,$B89,Vorkommnisse!$C$7:$C$126,"Behinderung")&gt;0,"Ja","–"))</f>
        <v/>
      </c>
      <c r="Y89" s="29" t="str">
        <f t="shared" si="8"/>
        <v/>
      </c>
      <c r="Z89" s="32"/>
      <c r="AA89" s="36"/>
    </row>
    <row r="90" spans="1:27" ht="16.5" customHeight="1" x14ac:dyDescent="0.25">
      <c r="A90" s="29" t="str">
        <f>IF($B90="","",COUNT($B$7:$B90))</f>
        <v/>
      </c>
      <c r="B90" s="44"/>
      <c r="C90" s="31" t="str">
        <f>IF($B90="","",INDEX(Listen!$Q$6:$Q$12,WEEKDAY($B90,2)))</f>
        <v/>
      </c>
      <c r="D90" s="29" t="str">
        <f t="shared" si="6"/>
        <v/>
      </c>
      <c r="E90" s="45"/>
      <c r="F90" s="45"/>
      <c r="G90" s="46"/>
      <c r="H90" s="46"/>
      <c r="I90" s="47"/>
      <c r="J90" s="48"/>
      <c r="K90" s="49"/>
      <c r="L90" s="50"/>
      <c r="M90" s="50"/>
      <c r="N90" s="51"/>
      <c r="O90" s="39" t="str">
        <f t="shared" si="7"/>
        <v/>
      </c>
      <c r="P90" s="40" t="str">
        <f>IF($B90="","",SUMIFS(Einsatzerfassung!$H$7:$H$206,Einsatzerfassung!$A$7:$A$206,$B90,Einsatzerfassung!$C$7:$C$206,"Personal"))</f>
        <v/>
      </c>
      <c r="Q90" s="39" t="str">
        <f>IF($B90="","",SUMIFS(Einsatzerfassung!$J$7:$J$206,Einsatzerfassung!$A$7:$A$206,$B90,Einsatzerfassung!$C$7:$C$206,"Personal"))</f>
        <v/>
      </c>
      <c r="R90" s="40" t="str">
        <f>IF($B90="","",SUMIFS(Einsatzerfassung!$H$7:$H$206,Einsatzerfassung!$A$7:$A$206,$B90,Einsatzerfassung!$C$7:$C$206,"Gerät"))</f>
        <v/>
      </c>
      <c r="S90" s="52"/>
      <c r="T90" s="53"/>
      <c r="U90" s="54"/>
      <c r="V90" s="40" t="str">
        <f>IF($B90="","",COUNTIFS(Lieferungen!$A$7:$A$156,$B90))</f>
        <v/>
      </c>
      <c r="W90" s="40" t="str">
        <f>IF($B90="","",COUNTIFS(Vorkommnisse!$B$7:$B$126,$B90))</f>
        <v/>
      </c>
      <c r="X90" s="29" t="str">
        <f>IF($B90="","",IF(COUNTIFS(Vorkommnisse!$B$7:$B$126,$B90,Vorkommnisse!$C$7:$C$126,"Behinderung")&gt;0,"Ja","–"))</f>
        <v/>
      </c>
      <c r="Y90" s="29" t="str">
        <f t="shared" si="8"/>
        <v/>
      </c>
      <c r="Z90" s="45"/>
      <c r="AA90" s="49"/>
    </row>
    <row r="91" spans="1:27" ht="16.5" customHeight="1" x14ac:dyDescent="0.25">
      <c r="A91" s="29" t="str">
        <f>IF($B91="","",COUNT($B$7:$B91))</f>
        <v/>
      </c>
      <c r="B91" s="30"/>
      <c r="C91" s="31" t="str">
        <f>IF($B91="","",INDEX(Listen!$Q$6:$Q$12,WEEKDAY($B91,2)))</f>
        <v/>
      </c>
      <c r="D91" s="29" t="str">
        <f t="shared" si="6"/>
        <v/>
      </c>
      <c r="E91" s="32"/>
      <c r="F91" s="32"/>
      <c r="G91" s="33"/>
      <c r="H91" s="33"/>
      <c r="I91" s="34"/>
      <c r="J91" s="35"/>
      <c r="K91" s="36"/>
      <c r="L91" s="37"/>
      <c r="M91" s="37"/>
      <c r="N91" s="38"/>
      <c r="O91" s="39" t="str">
        <f t="shared" si="7"/>
        <v/>
      </c>
      <c r="P91" s="40" t="str">
        <f>IF($B91="","",SUMIFS(Einsatzerfassung!$H$7:$H$206,Einsatzerfassung!$A$7:$A$206,$B91,Einsatzerfassung!$C$7:$C$206,"Personal"))</f>
        <v/>
      </c>
      <c r="Q91" s="39" t="str">
        <f>IF($B91="","",SUMIFS(Einsatzerfassung!$J$7:$J$206,Einsatzerfassung!$A$7:$A$206,$B91,Einsatzerfassung!$C$7:$C$206,"Personal"))</f>
        <v/>
      </c>
      <c r="R91" s="40" t="str">
        <f>IF($B91="","",SUMIFS(Einsatzerfassung!$H$7:$H$206,Einsatzerfassung!$A$7:$A$206,$B91,Einsatzerfassung!$C$7:$C$206,"Gerät"))</f>
        <v/>
      </c>
      <c r="S91" s="41"/>
      <c r="T91" s="42"/>
      <c r="U91" s="43"/>
      <c r="V91" s="40" t="str">
        <f>IF($B91="","",COUNTIFS(Lieferungen!$A$7:$A$156,$B91))</f>
        <v/>
      </c>
      <c r="W91" s="40" t="str">
        <f>IF($B91="","",COUNTIFS(Vorkommnisse!$B$7:$B$126,$B91))</f>
        <v/>
      </c>
      <c r="X91" s="29" t="str">
        <f>IF($B91="","",IF(COUNTIFS(Vorkommnisse!$B$7:$B$126,$B91,Vorkommnisse!$C$7:$C$126,"Behinderung")&gt;0,"Ja","–"))</f>
        <v/>
      </c>
      <c r="Y91" s="29" t="str">
        <f t="shared" si="8"/>
        <v/>
      </c>
      <c r="Z91" s="32"/>
      <c r="AA91" s="36"/>
    </row>
    <row r="92" spans="1:27" ht="16.5" customHeight="1" x14ac:dyDescent="0.25">
      <c r="A92" s="29" t="str">
        <f>IF($B92="","",COUNT($B$7:$B92))</f>
        <v/>
      </c>
      <c r="B92" s="44"/>
      <c r="C92" s="31" t="str">
        <f>IF($B92="","",INDEX(Listen!$Q$6:$Q$12,WEEKDAY($B92,2)))</f>
        <v/>
      </c>
      <c r="D92" s="29" t="str">
        <f t="shared" si="6"/>
        <v/>
      </c>
      <c r="E92" s="45"/>
      <c r="F92" s="45"/>
      <c r="G92" s="46"/>
      <c r="H92" s="46"/>
      <c r="I92" s="47"/>
      <c r="J92" s="48"/>
      <c r="K92" s="49"/>
      <c r="L92" s="50"/>
      <c r="M92" s="50"/>
      <c r="N92" s="51"/>
      <c r="O92" s="39" t="str">
        <f t="shared" si="7"/>
        <v/>
      </c>
      <c r="P92" s="40" t="str">
        <f>IF($B92="","",SUMIFS(Einsatzerfassung!$H$7:$H$206,Einsatzerfassung!$A$7:$A$206,$B92,Einsatzerfassung!$C$7:$C$206,"Personal"))</f>
        <v/>
      </c>
      <c r="Q92" s="39" t="str">
        <f>IF($B92="","",SUMIFS(Einsatzerfassung!$J$7:$J$206,Einsatzerfassung!$A$7:$A$206,$B92,Einsatzerfassung!$C$7:$C$206,"Personal"))</f>
        <v/>
      </c>
      <c r="R92" s="40" t="str">
        <f>IF($B92="","",SUMIFS(Einsatzerfassung!$H$7:$H$206,Einsatzerfassung!$A$7:$A$206,$B92,Einsatzerfassung!$C$7:$C$206,"Gerät"))</f>
        <v/>
      </c>
      <c r="S92" s="52"/>
      <c r="T92" s="53"/>
      <c r="U92" s="54"/>
      <c r="V92" s="40" t="str">
        <f>IF($B92="","",COUNTIFS(Lieferungen!$A$7:$A$156,$B92))</f>
        <v/>
      </c>
      <c r="W92" s="40" t="str">
        <f>IF($B92="","",COUNTIFS(Vorkommnisse!$B$7:$B$126,$B92))</f>
        <v/>
      </c>
      <c r="X92" s="29" t="str">
        <f>IF($B92="","",IF(COUNTIFS(Vorkommnisse!$B$7:$B$126,$B92,Vorkommnisse!$C$7:$C$126,"Behinderung")&gt;0,"Ja","–"))</f>
        <v/>
      </c>
      <c r="Y92" s="29" t="str">
        <f t="shared" si="8"/>
        <v/>
      </c>
      <c r="Z92" s="45"/>
      <c r="AA92" s="49"/>
    </row>
    <row r="93" spans="1:27" ht="16.5" customHeight="1" x14ac:dyDescent="0.25">
      <c r="A93" s="29" t="str">
        <f>IF($B93="","",COUNT($B$7:$B93))</f>
        <v/>
      </c>
      <c r="B93" s="30"/>
      <c r="C93" s="31" t="str">
        <f>IF($B93="","",INDEX(Listen!$Q$6:$Q$12,WEEKDAY($B93,2)))</f>
        <v/>
      </c>
      <c r="D93" s="29" t="str">
        <f t="shared" si="6"/>
        <v/>
      </c>
      <c r="E93" s="32"/>
      <c r="F93" s="32"/>
      <c r="G93" s="33"/>
      <c r="H93" s="33"/>
      <c r="I93" s="34"/>
      <c r="J93" s="35"/>
      <c r="K93" s="36"/>
      <c r="L93" s="37"/>
      <c r="M93" s="37"/>
      <c r="N93" s="38"/>
      <c r="O93" s="39" t="str">
        <f t="shared" si="7"/>
        <v/>
      </c>
      <c r="P93" s="40" t="str">
        <f>IF($B93="","",SUMIFS(Einsatzerfassung!$H$7:$H$206,Einsatzerfassung!$A$7:$A$206,$B93,Einsatzerfassung!$C$7:$C$206,"Personal"))</f>
        <v/>
      </c>
      <c r="Q93" s="39" t="str">
        <f>IF($B93="","",SUMIFS(Einsatzerfassung!$J$7:$J$206,Einsatzerfassung!$A$7:$A$206,$B93,Einsatzerfassung!$C$7:$C$206,"Personal"))</f>
        <v/>
      </c>
      <c r="R93" s="40" t="str">
        <f>IF($B93="","",SUMIFS(Einsatzerfassung!$H$7:$H$206,Einsatzerfassung!$A$7:$A$206,$B93,Einsatzerfassung!$C$7:$C$206,"Gerät"))</f>
        <v/>
      </c>
      <c r="S93" s="41"/>
      <c r="T93" s="42"/>
      <c r="U93" s="43"/>
      <c r="V93" s="40" t="str">
        <f>IF($B93="","",COUNTIFS(Lieferungen!$A$7:$A$156,$B93))</f>
        <v/>
      </c>
      <c r="W93" s="40" t="str">
        <f>IF($B93="","",COUNTIFS(Vorkommnisse!$B$7:$B$126,$B93))</f>
        <v/>
      </c>
      <c r="X93" s="29" t="str">
        <f>IF($B93="","",IF(COUNTIFS(Vorkommnisse!$B$7:$B$126,$B93,Vorkommnisse!$C$7:$C$126,"Behinderung")&gt;0,"Ja","–"))</f>
        <v/>
      </c>
      <c r="Y93" s="29" t="str">
        <f t="shared" si="8"/>
        <v/>
      </c>
      <c r="Z93" s="32"/>
      <c r="AA93" s="36"/>
    </row>
    <row r="94" spans="1:27" ht="16.5" customHeight="1" x14ac:dyDescent="0.25">
      <c r="A94" s="29" t="str">
        <f>IF($B94="","",COUNT($B$7:$B94))</f>
        <v/>
      </c>
      <c r="B94" s="44"/>
      <c r="C94" s="31" t="str">
        <f>IF($B94="","",INDEX(Listen!$Q$6:$Q$12,WEEKDAY($B94,2)))</f>
        <v/>
      </c>
      <c r="D94" s="29" t="str">
        <f t="shared" si="6"/>
        <v/>
      </c>
      <c r="E94" s="45"/>
      <c r="F94" s="45"/>
      <c r="G94" s="46"/>
      <c r="H94" s="46"/>
      <c r="I94" s="47"/>
      <c r="J94" s="48"/>
      <c r="K94" s="49"/>
      <c r="L94" s="50"/>
      <c r="M94" s="50"/>
      <c r="N94" s="51"/>
      <c r="O94" s="39" t="str">
        <f t="shared" si="7"/>
        <v/>
      </c>
      <c r="P94" s="40" t="str">
        <f>IF($B94="","",SUMIFS(Einsatzerfassung!$H$7:$H$206,Einsatzerfassung!$A$7:$A$206,$B94,Einsatzerfassung!$C$7:$C$206,"Personal"))</f>
        <v/>
      </c>
      <c r="Q94" s="39" t="str">
        <f>IF($B94="","",SUMIFS(Einsatzerfassung!$J$7:$J$206,Einsatzerfassung!$A$7:$A$206,$B94,Einsatzerfassung!$C$7:$C$206,"Personal"))</f>
        <v/>
      </c>
      <c r="R94" s="40" t="str">
        <f>IF($B94="","",SUMIFS(Einsatzerfassung!$H$7:$H$206,Einsatzerfassung!$A$7:$A$206,$B94,Einsatzerfassung!$C$7:$C$206,"Gerät"))</f>
        <v/>
      </c>
      <c r="S94" s="52"/>
      <c r="T94" s="53"/>
      <c r="U94" s="54"/>
      <c r="V94" s="40" t="str">
        <f>IF($B94="","",COUNTIFS(Lieferungen!$A$7:$A$156,$B94))</f>
        <v/>
      </c>
      <c r="W94" s="40" t="str">
        <f>IF($B94="","",COUNTIFS(Vorkommnisse!$B$7:$B$126,$B94))</f>
        <v/>
      </c>
      <c r="X94" s="29" t="str">
        <f>IF($B94="","",IF(COUNTIFS(Vorkommnisse!$B$7:$B$126,$B94,Vorkommnisse!$C$7:$C$126,"Behinderung")&gt;0,"Ja","–"))</f>
        <v/>
      </c>
      <c r="Y94" s="29" t="str">
        <f t="shared" si="8"/>
        <v/>
      </c>
      <c r="Z94" s="45"/>
      <c r="AA94" s="49"/>
    </row>
    <row r="95" spans="1:27" ht="16.5" customHeight="1" x14ac:dyDescent="0.25">
      <c r="A95" s="29" t="str">
        <f>IF($B95="","",COUNT($B$7:$B95))</f>
        <v/>
      </c>
      <c r="B95" s="30"/>
      <c r="C95" s="31" t="str">
        <f>IF($B95="","",INDEX(Listen!$Q$6:$Q$12,WEEKDAY($B95,2)))</f>
        <v/>
      </c>
      <c r="D95" s="29" t="str">
        <f t="shared" si="6"/>
        <v/>
      </c>
      <c r="E95" s="32"/>
      <c r="F95" s="32"/>
      <c r="G95" s="33"/>
      <c r="H95" s="33"/>
      <c r="I95" s="34"/>
      <c r="J95" s="35"/>
      <c r="K95" s="36"/>
      <c r="L95" s="37"/>
      <c r="M95" s="37"/>
      <c r="N95" s="38"/>
      <c r="O95" s="39" t="str">
        <f t="shared" si="7"/>
        <v/>
      </c>
      <c r="P95" s="40" t="str">
        <f>IF($B95="","",SUMIFS(Einsatzerfassung!$H$7:$H$206,Einsatzerfassung!$A$7:$A$206,$B95,Einsatzerfassung!$C$7:$C$206,"Personal"))</f>
        <v/>
      </c>
      <c r="Q95" s="39" t="str">
        <f>IF($B95="","",SUMIFS(Einsatzerfassung!$J$7:$J$206,Einsatzerfassung!$A$7:$A$206,$B95,Einsatzerfassung!$C$7:$C$206,"Personal"))</f>
        <v/>
      </c>
      <c r="R95" s="40" t="str">
        <f>IF($B95="","",SUMIFS(Einsatzerfassung!$H$7:$H$206,Einsatzerfassung!$A$7:$A$206,$B95,Einsatzerfassung!$C$7:$C$206,"Gerät"))</f>
        <v/>
      </c>
      <c r="S95" s="41"/>
      <c r="T95" s="42"/>
      <c r="U95" s="43"/>
      <c r="V95" s="40" t="str">
        <f>IF($B95="","",COUNTIFS(Lieferungen!$A$7:$A$156,$B95))</f>
        <v/>
      </c>
      <c r="W95" s="40" t="str">
        <f>IF($B95="","",COUNTIFS(Vorkommnisse!$B$7:$B$126,$B95))</f>
        <v/>
      </c>
      <c r="X95" s="29" t="str">
        <f>IF($B95="","",IF(COUNTIFS(Vorkommnisse!$B$7:$B$126,$B95,Vorkommnisse!$C$7:$C$126,"Behinderung")&gt;0,"Ja","–"))</f>
        <v/>
      </c>
      <c r="Y95" s="29" t="str">
        <f t="shared" si="8"/>
        <v/>
      </c>
      <c r="Z95" s="32"/>
      <c r="AA95" s="36"/>
    </row>
    <row r="96" spans="1:27" ht="16.5" customHeight="1" x14ac:dyDescent="0.25">
      <c r="A96" s="29" t="str">
        <f>IF($B96="","",COUNT($B$7:$B96))</f>
        <v/>
      </c>
      <c r="B96" s="44"/>
      <c r="C96" s="31" t="str">
        <f>IF($B96="","",INDEX(Listen!$Q$6:$Q$12,WEEKDAY($B96,2)))</f>
        <v/>
      </c>
      <c r="D96" s="29" t="str">
        <f t="shared" si="6"/>
        <v/>
      </c>
      <c r="E96" s="45"/>
      <c r="F96" s="45"/>
      <c r="G96" s="46"/>
      <c r="H96" s="46"/>
      <c r="I96" s="47"/>
      <c r="J96" s="48"/>
      <c r="K96" s="49"/>
      <c r="L96" s="50"/>
      <c r="M96" s="50"/>
      <c r="N96" s="51"/>
      <c r="O96" s="39" t="str">
        <f t="shared" si="7"/>
        <v/>
      </c>
      <c r="P96" s="40" t="str">
        <f>IF($B96="","",SUMIFS(Einsatzerfassung!$H$7:$H$206,Einsatzerfassung!$A$7:$A$206,$B96,Einsatzerfassung!$C$7:$C$206,"Personal"))</f>
        <v/>
      </c>
      <c r="Q96" s="39" t="str">
        <f>IF($B96="","",SUMIFS(Einsatzerfassung!$J$7:$J$206,Einsatzerfassung!$A$7:$A$206,$B96,Einsatzerfassung!$C$7:$C$206,"Personal"))</f>
        <v/>
      </c>
      <c r="R96" s="40" t="str">
        <f>IF($B96="","",SUMIFS(Einsatzerfassung!$H$7:$H$206,Einsatzerfassung!$A$7:$A$206,$B96,Einsatzerfassung!$C$7:$C$206,"Gerät"))</f>
        <v/>
      </c>
      <c r="S96" s="52"/>
      <c r="T96" s="53"/>
      <c r="U96" s="54"/>
      <c r="V96" s="40" t="str">
        <f>IF($B96="","",COUNTIFS(Lieferungen!$A$7:$A$156,$B96))</f>
        <v/>
      </c>
      <c r="W96" s="40" t="str">
        <f>IF($B96="","",COUNTIFS(Vorkommnisse!$B$7:$B$126,$B96))</f>
        <v/>
      </c>
      <c r="X96" s="29" t="str">
        <f>IF($B96="","",IF(COUNTIFS(Vorkommnisse!$B$7:$B$126,$B96,Vorkommnisse!$C$7:$C$126,"Behinderung")&gt;0,"Ja","–"))</f>
        <v/>
      </c>
      <c r="Y96" s="29" t="str">
        <f t="shared" si="8"/>
        <v/>
      </c>
      <c r="Z96" s="45"/>
      <c r="AA96" s="49"/>
    </row>
    <row r="97" spans="1:27" ht="16.5" customHeight="1" x14ac:dyDescent="0.25">
      <c r="A97" s="29" t="str">
        <f>IF($B97="","",COUNT($B$7:$B97))</f>
        <v/>
      </c>
      <c r="B97" s="30"/>
      <c r="C97" s="31" t="str">
        <f>IF($B97="","",INDEX(Listen!$Q$6:$Q$12,WEEKDAY($B97,2)))</f>
        <v/>
      </c>
      <c r="D97" s="29" t="str">
        <f t="shared" si="6"/>
        <v/>
      </c>
      <c r="E97" s="32"/>
      <c r="F97" s="32"/>
      <c r="G97" s="33"/>
      <c r="H97" s="33"/>
      <c r="I97" s="34"/>
      <c r="J97" s="35"/>
      <c r="K97" s="36"/>
      <c r="L97" s="37"/>
      <c r="M97" s="37"/>
      <c r="N97" s="38"/>
      <c r="O97" s="39" t="str">
        <f t="shared" si="7"/>
        <v/>
      </c>
      <c r="P97" s="40" t="str">
        <f>IF($B97="","",SUMIFS(Einsatzerfassung!$H$7:$H$206,Einsatzerfassung!$A$7:$A$206,$B97,Einsatzerfassung!$C$7:$C$206,"Personal"))</f>
        <v/>
      </c>
      <c r="Q97" s="39" t="str">
        <f>IF($B97="","",SUMIFS(Einsatzerfassung!$J$7:$J$206,Einsatzerfassung!$A$7:$A$206,$B97,Einsatzerfassung!$C$7:$C$206,"Personal"))</f>
        <v/>
      </c>
      <c r="R97" s="40" t="str">
        <f>IF($B97="","",SUMIFS(Einsatzerfassung!$H$7:$H$206,Einsatzerfassung!$A$7:$A$206,$B97,Einsatzerfassung!$C$7:$C$206,"Gerät"))</f>
        <v/>
      </c>
      <c r="S97" s="41"/>
      <c r="T97" s="42"/>
      <c r="U97" s="43"/>
      <c r="V97" s="40" t="str">
        <f>IF($B97="","",COUNTIFS(Lieferungen!$A$7:$A$156,$B97))</f>
        <v/>
      </c>
      <c r="W97" s="40" t="str">
        <f>IF($B97="","",COUNTIFS(Vorkommnisse!$B$7:$B$126,$B97))</f>
        <v/>
      </c>
      <c r="X97" s="29" t="str">
        <f>IF($B97="","",IF(COUNTIFS(Vorkommnisse!$B$7:$B$126,$B97,Vorkommnisse!$C$7:$C$126,"Behinderung")&gt;0,"Ja","–"))</f>
        <v/>
      </c>
      <c r="Y97" s="29" t="str">
        <f t="shared" si="8"/>
        <v/>
      </c>
      <c r="Z97" s="32"/>
      <c r="AA97" s="36"/>
    </row>
    <row r="98" spans="1:27" ht="16.5" customHeight="1" x14ac:dyDescent="0.25">
      <c r="A98" s="29" t="str">
        <f>IF($B98="","",COUNT($B$7:$B98))</f>
        <v/>
      </c>
      <c r="B98" s="44"/>
      <c r="C98" s="31" t="str">
        <f>IF($B98="","",INDEX(Listen!$Q$6:$Q$12,WEEKDAY($B98,2)))</f>
        <v/>
      </c>
      <c r="D98" s="29" t="str">
        <f t="shared" si="6"/>
        <v/>
      </c>
      <c r="E98" s="45"/>
      <c r="F98" s="45"/>
      <c r="G98" s="46"/>
      <c r="H98" s="46"/>
      <c r="I98" s="47"/>
      <c r="J98" s="48"/>
      <c r="K98" s="49"/>
      <c r="L98" s="50"/>
      <c r="M98" s="50"/>
      <c r="N98" s="51"/>
      <c r="O98" s="39" t="str">
        <f t="shared" si="7"/>
        <v/>
      </c>
      <c r="P98" s="40" t="str">
        <f>IF($B98="","",SUMIFS(Einsatzerfassung!$H$7:$H$206,Einsatzerfassung!$A$7:$A$206,$B98,Einsatzerfassung!$C$7:$C$206,"Personal"))</f>
        <v/>
      </c>
      <c r="Q98" s="39" t="str">
        <f>IF($B98="","",SUMIFS(Einsatzerfassung!$J$7:$J$206,Einsatzerfassung!$A$7:$A$206,$B98,Einsatzerfassung!$C$7:$C$206,"Personal"))</f>
        <v/>
      </c>
      <c r="R98" s="40" t="str">
        <f>IF($B98="","",SUMIFS(Einsatzerfassung!$H$7:$H$206,Einsatzerfassung!$A$7:$A$206,$B98,Einsatzerfassung!$C$7:$C$206,"Gerät"))</f>
        <v/>
      </c>
      <c r="S98" s="52"/>
      <c r="T98" s="53"/>
      <c r="U98" s="54"/>
      <c r="V98" s="40" t="str">
        <f>IF($B98="","",COUNTIFS(Lieferungen!$A$7:$A$156,$B98))</f>
        <v/>
      </c>
      <c r="W98" s="40" t="str">
        <f>IF($B98="","",COUNTIFS(Vorkommnisse!$B$7:$B$126,$B98))</f>
        <v/>
      </c>
      <c r="X98" s="29" t="str">
        <f>IF($B98="","",IF(COUNTIFS(Vorkommnisse!$B$7:$B$126,$B98,Vorkommnisse!$C$7:$C$126,"Behinderung")&gt;0,"Ja","–"))</f>
        <v/>
      </c>
      <c r="Y98" s="29" t="str">
        <f t="shared" si="8"/>
        <v/>
      </c>
      <c r="Z98" s="45"/>
      <c r="AA98" s="49"/>
    </row>
    <row r="99" spans="1:27" ht="16.5" customHeight="1" x14ac:dyDescent="0.25">
      <c r="A99" s="29" t="str">
        <f>IF($B99="","",COUNT($B$7:$B99))</f>
        <v/>
      </c>
      <c r="B99" s="30"/>
      <c r="C99" s="31" t="str">
        <f>IF($B99="","",INDEX(Listen!$Q$6:$Q$12,WEEKDAY($B99,2)))</f>
        <v/>
      </c>
      <c r="D99" s="29" t="str">
        <f t="shared" si="6"/>
        <v/>
      </c>
      <c r="E99" s="32"/>
      <c r="F99" s="32"/>
      <c r="G99" s="33"/>
      <c r="H99" s="33"/>
      <c r="I99" s="34"/>
      <c r="J99" s="35"/>
      <c r="K99" s="36"/>
      <c r="L99" s="37"/>
      <c r="M99" s="37"/>
      <c r="N99" s="38"/>
      <c r="O99" s="39" t="str">
        <f t="shared" si="7"/>
        <v/>
      </c>
      <c r="P99" s="40" t="str">
        <f>IF($B99="","",SUMIFS(Einsatzerfassung!$H$7:$H$206,Einsatzerfassung!$A$7:$A$206,$B99,Einsatzerfassung!$C$7:$C$206,"Personal"))</f>
        <v/>
      </c>
      <c r="Q99" s="39" t="str">
        <f>IF($B99="","",SUMIFS(Einsatzerfassung!$J$7:$J$206,Einsatzerfassung!$A$7:$A$206,$B99,Einsatzerfassung!$C$7:$C$206,"Personal"))</f>
        <v/>
      </c>
      <c r="R99" s="40" t="str">
        <f>IF($B99="","",SUMIFS(Einsatzerfassung!$H$7:$H$206,Einsatzerfassung!$A$7:$A$206,$B99,Einsatzerfassung!$C$7:$C$206,"Gerät"))</f>
        <v/>
      </c>
      <c r="S99" s="41"/>
      <c r="T99" s="42"/>
      <c r="U99" s="43"/>
      <c r="V99" s="40" t="str">
        <f>IF($B99="","",COUNTIFS(Lieferungen!$A$7:$A$156,$B99))</f>
        <v/>
      </c>
      <c r="W99" s="40" t="str">
        <f>IF($B99="","",COUNTIFS(Vorkommnisse!$B$7:$B$126,$B99))</f>
        <v/>
      </c>
      <c r="X99" s="29" t="str">
        <f>IF($B99="","",IF(COUNTIFS(Vorkommnisse!$B$7:$B$126,$B99,Vorkommnisse!$C$7:$C$126,"Behinderung")&gt;0,"Ja","–"))</f>
        <v/>
      </c>
      <c r="Y99" s="29" t="str">
        <f t="shared" si="8"/>
        <v/>
      </c>
      <c r="Z99" s="32"/>
      <c r="AA99" s="36"/>
    </row>
    <row r="100" spans="1:27" ht="16.5" customHeight="1" x14ac:dyDescent="0.25">
      <c r="A100" s="29" t="str">
        <f>IF($B100="","",COUNT($B$7:$B100))</f>
        <v/>
      </c>
      <c r="B100" s="44"/>
      <c r="C100" s="31" t="str">
        <f>IF($B100="","",INDEX(Listen!$Q$6:$Q$12,WEEKDAY($B100,2)))</f>
        <v/>
      </c>
      <c r="D100" s="29" t="str">
        <f t="shared" si="6"/>
        <v/>
      </c>
      <c r="E100" s="45"/>
      <c r="F100" s="45"/>
      <c r="G100" s="46"/>
      <c r="H100" s="46"/>
      <c r="I100" s="47"/>
      <c r="J100" s="48"/>
      <c r="K100" s="49"/>
      <c r="L100" s="50"/>
      <c r="M100" s="50"/>
      <c r="N100" s="51"/>
      <c r="O100" s="39" t="str">
        <f t="shared" si="7"/>
        <v/>
      </c>
      <c r="P100" s="40" t="str">
        <f>IF($B100="","",SUMIFS(Einsatzerfassung!$H$7:$H$206,Einsatzerfassung!$A$7:$A$206,$B100,Einsatzerfassung!$C$7:$C$206,"Personal"))</f>
        <v/>
      </c>
      <c r="Q100" s="39" t="str">
        <f>IF($B100="","",SUMIFS(Einsatzerfassung!$J$7:$J$206,Einsatzerfassung!$A$7:$A$206,$B100,Einsatzerfassung!$C$7:$C$206,"Personal"))</f>
        <v/>
      </c>
      <c r="R100" s="40" t="str">
        <f>IF($B100="","",SUMIFS(Einsatzerfassung!$H$7:$H$206,Einsatzerfassung!$A$7:$A$206,$B100,Einsatzerfassung!$C$7:$C$206,"Gerät"))</f>
        <v/>
      </c>
      <c r="S100" s="52"/>
      <c r="T100" s="53"/>
      <c r="U100" s="54"/>
      <c r="V100" s="40" t="str">
        <f>IF($B100="","",COUNTIFS(Lieferungen!$A$7:$A$156,$B100))</f>
        <v/>
      </c>
      <c r="W100" s="40" t="str">
        <f>IF($B100="","",COUNTIFS(Vorkommnisse!$B$7:$B$126,$B100))</f>
        <v/>
      </c>
      <c r="X100" s="29" t="str">
        <f>IF($B100="","",IF(COUNTIFS(Vorkommnisse!$B$7:$B$126,$B100,Vorkommnisse!$C$7:$C$126,"Behinderung")&gt;0,"Ja","–"))</f>
        <v/>
      </c>
      <c r="Y100" s="29" t="str">
        <f t="shared" si="8"/>
        <v/>
      </c>
      <c r="Z100" s="45"/>
      <c r="AA100" s="49"/>
    </row>
    <row r="101" spans="1:27" ht="16.5" customHeight="1" x14ac:dyDescent="0.25">
      <c r="A101" s="29" t="str">
        <f>IF($B101="","",COUNT($B$7:$B101))</f>
        <v/>
      </c>
      <c r="B101" s="30"/>
      <c r="C101" s="31" t="str">
        <f>IF($B101="","",INDEX(Listen!$Q$6:$Q$12,WEEKDAY($B101,2)))</f>
        <v/>
      </c>
      <c r="D101" s="29" t="str">
        <f t="shared" si="6"/>
        <v/>
      </c>
      <c r="E101" s="32"/>
      <c r="F101" s="32"/>
      <c r="G101" s="33"/>
      <c r="H101" s="33"/>
      <c r="I101" s="34"/>
      <c r="J101" s="35"/>
      <c r="K101" s="36"/>
      <c r="L101" s="37"/>
      <c r="M101" s="37"/>
      <c r="N101" s="38"/>
      <c r="O101" s="39" t="str">
        <f t="shared" si="7"/>
        <v/>
      </c>
      <c r="P101" s="40" t="str">
        <f>IF($B101="","",SUMIFS(Einsatzerfassung!$H$7:$H$206,Einsatzerfassung!$A$7:$A$206,$B101,Einsatzerfassung!$C$7:$C$206,"Personal"))</f>
        <v/>
      </c>
      <c r="Q101" s="39" t="str">
        <f>IF($B101="","",SUMIFS(Einsatzerfassung!$J$7:$J$206,Einsatzerfassung!$A$7:$A$206,$B101,Einsatzerfassung!$C$7:$C$206,"Personal"))</f>
        <v/>
      </c>
      <c r="R101" s="40" t="str">
        <f>IF($B101="","",SUMIFS(Einsatzerfassung!$H$7:$H$206,Einsatzerfassung!$A$7:$A$206,$B101,Einsatzerfassung!$C$7:$C$206,"Gerät"))</f>
        <v/>
      </c>
      <c r="S101" s="41"/>
      <c r="T101" s="42"/>
      <c r="U101" s="43"/>
      <c r="V101" s="40" t="str">
        <f>IF($B101="","",COUNTIFS(Lieferungen!$A$7:$A$156,$B101))</f>
        <v/>
      </c>
      <c r="W101" s="40" t="str">
        <f>IF($B101="","",COUNTIFS(Vorkommnisse!$B$7:$B$126,$B101))</f>
        <v/>
      </c>
      <c r="X101" s="29" t="str">
        <f>IF($B101="","",IF(COUNTIFS(Vorkommnisse!$B$7:$B$126,$B101,Vorkommnisse!$C$7:$C$126,"Behinderung")&gt;0,"Ja","–"))</f>
        <v/>
      </c>
      <c r="Y101" s="29" t="str">
        <f t="shared" si="8"/>
        <v/>
      </c>
      <c r="Z101" s="32"/>
      <c r="AA101" s="36"/>
    </row>
    <row r="102" spans="1:27" ht="16.5" customHeight="1" x14ac:dyDescent="0.25">
      <c r="A102" s="29" t="str">
        <f>IF($B102="","",COUNT($B$7:$B102))</f>
        <v/>
      </c>
      <c r="B102" s="44"/>
      <c r="C102" s="31" t="str">
        <f>IF($B102="","",INDEX(Listen!$Q$6:$Q$12,WEEKDAY($B102,2)))</f>
        <v/>
      </c>
      <c r="D102" s="29" t="str">
        <f t="shared" si="6"/>
        <v/>
      </c>
      <c r="E102" s="45"/>
      <c r="F102" s="45"/>
      <c r="G102" s="46"/>
      <c r="H102" s="46"/>
      <c r="I102" s="47"/>
      <c r="J102" s="48"/>
      <c r="K102" s="49"/>
      <c r="L102" s="50"/>
      <c r="M102" s="50"/>
      <c r="N102" s="51"/>
      <c r="O102" s="39" t="str">
        <f t="shared" si="7"/>
        <v/>
      </c>
      <c r="P102" s="40" t="str">
        <f>IF($B102="","",SUMIFS(Einsatzerfassung!$H$7:$H$206,Einsatzerfassung!$A$7:$A$206,$B102,Einsatzerfassung!$C$7:$C$206,"Personal"))</f>
        <v/>
      </c>
      <c r="Q102" s="39" t="str">
        <f>IF($B102="","",SUMIFS(Einsatzerfassung!$J$7:$J$206,Einsatzerfassung!$A$7:$A$206,$B102,Einsatzerfassung!$C$7:$C$206,"Personal"))</f>
        <v/>
      </c>
      <c r="R102" s="40" t="str">
        <f>IF($B102="","",SUMIFS(Einsatzerfassung!$H$7:$H$206,Einsatzerfassung!$A$7:$A$206,$B102,Einsatzerfassung!$C$7:$C$206,"Gerät"))</f>
        <v/>
      </c>
      <c r="S102" s="52"/>
      <c r="T102" s="53"/>
      <c r="U102" s="54"/>
      <c r="V102" s="40" t="str">
        <f>IF($B102="","",COUNTIFS(Lieferungen!$A$7:$A$156,$B102))</f>
        <v/>
      </c>
      <c r="W102" s="40" t="str">
        <f>IF($B102="","",COUNTIFS(Vorkommnisse!$B$7:$B$126,$B102))</f>
        <v/>
      </c>
      <c r="X102" s="29" t="str">
        <f>IF($B102="","",IF(COUNTIFS(Vorkommnisse!$B$7:$B$126,$B102,Vorkommnisse!$C$7:$C$126,"Behinderung")&gt;0,"Ja","–"))</f>
        <v/>
      </c>
      <c r="Y102" s="29" t="str">
        <f t="shared" si="8"/>
        <v/>
      </c>
      <c r="Z102" s="45"/>
      <c r="AA102" s="49"/>
    </row>
    <row r="103" spans="1:27" ht="16.5" customHeight="1" x14ac:dyDescent="0.25">
      <c r="A103" s="29" t="str">
        <f>IF($B103="","",COUNT($B$7:$B103))</f>
        <v/>
      </c>
      <c r="B103" s="30"/>
      <c r="C103" s="31" t="str">
        <f>IF($B103="","",INDEX(Listen!$Q$6:$Q$12,WEEKDAY($B103,2)))</f>
        <v/>
      </c>
      <c r="D103" s="29" t="str">
        <f t="shared" si="6"/>
        <v/>
      </c>
      <c r="E103" s="32"/>
      <c r="F103" s="32"/>
      <c r="G103" s="33"/>
      <c r="H103" s="33"/>
      <c r="I103" s="34"/>
      <c r="J103" s="35"/>
      <c r="K103" s="36"/>
      <c r="L103" s="37"/>
      <c r="M103" s="37"/>
      <c r="N103" s="38"/>
      <c r="O103" s="39" t="str">
        <f t="shared" si="7"/>
        <v/>
      </c>
      <c r="P103" s="40" t="str">
        <f>IF($B103="","",SUMIFS(Einsatzerfassung!$H$7:$H$206,Einsatzerfassung!$A$7:$A$206,$B103,Einsatzerfassung!$C$7:$C$206,"Personal"))</f>
        <v/>
      </c>
      <c r="Q103" s="39" t="str">
        <f>IF($B103="","",SUMIFS(Einsatzerfassung!$J$7:$J$206,Einsatzerfassung!$A$7:$A$206,$B103,Einsatzerfassung!$C$7:$C$206,"Personal"))</f>
        <v/>
      </c>
      <c r="R103" s="40" t="str">
        <f>IF($B103="","",SUMIFS(Einsatzerfassung!$H$7:$H$206,Einsatzerfassung!$A$7:$A$206,$B103,Einsatzerfassung!$C$7:$C$206,"Gerät"))</f>
        <v/>
      </c>
      <c r="S103" s="41"/>
      <c r="T103" s="42"/>
      <c r="U103" s="43"/>
      <c r="V103" s="40" t="str">
        <f>IF($B103="","",COUNTIFS(Lieferungen!$A$7:$A$156,$B103))</f>
        <v/>
      </c>
      <c r="W103" s="40" t="str">
        <f>IF($B103="","",COUNTIFS(Vorkommnisse!$B$7:$B$126,$B103))</f>
        <v/>
      </c>
      <c r="X103" s="29" t="str">
        <f>IF($B103="","",IF(COUNTIFS(Vorkommnisse!$B$7:$B$126,$B103,Vorkommnisse!$C$7:$C$126,"Behinderung")&gt;0,"Ja","–"))</f>
        <v/>
      </c>
      <c r="Y103" s="29" t="str">
        <f t="shared" si="8"/>
        <v/>
      </c>
      <c r="Z103" s="32"/>
      <c r="AA103" s="36"/>
    </row>
    <row r="104" spans="1:27" ht="16.5" customHeight="1" x14ac:dyDescent="0.25">
      <c r="A104" s="29" t="str">
        <f>IF($B104="","",COUNT($B$7:$B104))</f>
        <v/>
      </c>
      <c r="B104" s="44"/>
      <c r="C104" s="31" t="str">
        <f>IF($B104="","",INDEX(Listen!$Q$6:$Q$12,WEEKDAY($B104,2)))</f>
        <v/>
      </c>
      <c r="D104" s="29" t="str">
        <f t="shared" si="6"/>
        <v/>
      </c>
      <c r="E104" s="45"/>
      <c r="F104" s="45"/>
      <c r="G104" s="46"/>
      <c r="H104" s="46"/>
      <c r="I104" s="47"/>
      <c r="J104" s="48"/>
      <c r="K104" s="49"/>
      <c r="L104" s="50"/>
      <c r="M104" s="50"/>
      <c r="N104" s="51"/>
      <c r="O104" s="39" t="str">
        <f t="shared" si="7"/>
        <v/>
      </c>
      <c r="P104" s="40" t="str">
        <f>IF($B104="","",SUMIFS(Einsatzerfassung!$H$7:$H$206,Einsatzerfassung!$A$7:$A$206,$B104,Einsatzerfassung!$C$7:$C$206,"Personal"))</f>
        <v/>
      </c>
      <c r="Q104" s="39" t="str">
        <f>IF($B104="","",SUMIFS(Einsatzerfassung!$J$7:$J$206,Einsatzerfassung!$A$7:$A$206,$B104,Einsatzerfassung!$C$7:$C$206,"Personal"))</f>
        <v/>
      </c>
      <c r="R104" s="40" t="str">
        <f>IF($B104="","",SUMIFS(Einsatzerfassung!$H$7:$H$206,Einsatzerfassung!$A$7:$A$206,$B104,Einsatzerfassung!$C$7:$C$206,"Gerät"))</f>
        <v/>
      </c>
      <c r="S104" s="52"/>
      <c r="T104" s="53"/>
      <c r="U104" s="54"/>
      <c r="V104" s="40" t="str">
        <f>IF($B104="","",COUNTIFS(Lieferungen!$A$7:$A$156,$B104))</f>
        <v/>
      </c>
      <c r="W104" s="40" t="str">
        <f>IF($B104="","",COUNTIFS(Vorkommnisse!$B$7:$B$126,$B104))</f>
        <v/>
      </c>
      <c r="X104" s="29" t="str">
        <f>IF($B104="","",IF(COUNTIFS(Vorkommnisse!$B$7:$B$126,$B104,Vorkommnisse!$C$7:$C$126,"Behinderung")&gt;0,"Ja","–"))</f>
        <v/>
      </c>
      <c r="Y104" s="29" t="str">
        <f t="shared" si="8"/>
        <v/>
      </c>
      <c r="Z104" s="45"/>
      <c r="AA104" s="49"/>
    </row>
    <row r="105" spans="1:27" ht="16.5" customHeight="1" x14ac:dyDescent="0.25">
      <c r="A105" s="29" t="str">
        <f>IF($B105="","",COUNT($B$7:$B105))</f>
        <v/>
      </c>
      <c r="B105" s="30"/>
      <c r="C105" s="31" t="str">
        <f>IF($B105="","",INDEX(Listen!$Q$6:$Q$12,WEEKDAY($B105,2)))</f>
        <v/>
      </c>
      <c r="D105" s="29" t="str">
        <f t="shared" si="6"/>
        <v/>
      </c>
      <c r="E105" s="32"/>
      <c r="F105" s="32"/>
      <c r="G105" s="33"/>
      <c r="H105" s="33"/>
      <c r="I105" s="34"/>
      <c r="J105" s="35"/>
      <c r="K105" s="36"/>
      <c r="L105" s="37"/>
      <c r="M105" s="37"/>
      <c r="N105" s="38"/>
      <c r="O105" s="39" t="str">
        <f t="shared" si="7"/>
        <v/>
      </c>
      <c r="P105" s="40" t="str">
        <f>IF($B105="","",SUMIFS(Einsatzerfassung!$H$7:$H$206,Einsatzerfassung!$A$7:$A$206,$B105,Einsatzerfassung!$C$7:$C$206,"Personal"))</f>
        <v/>
      </c>
      <c r="Q105" s="39" t="str">
        <f>IF($B105="","",SUMIFS(Einsatzerfassung!$J$7:$J$206,Einsatzerfassung!$A$7:$A$206,$B105,Einsatzerfassung!$C$7:$C$206,"Personal"))</f>
        <v/>
      </c>
      <c r="R105" s="40" t="str">
        <f>IF($B105="","",SUMIFS(Einsatzerfassung!$H$7:$H$206,Einsatzerfassung!$A$7:$A$206,$B105,Einsatzerfassung!$C$7:$C$206,"Gerät"))</f>
        <v/>
      </c>
      <c r="S105" s="41"/>
      <c r="T105" s="42"/>
      <c r="U105" s="43"/>
      <c r="V105" s="40" t="str">
        <f>IF($B105="","",COUNTIFS(Lieferungen!$A$7:$A$156,$B105))</f>
        <v/>
      </c>
      <c r="W105" s="40" t="str">
        <f>IF($B105="","",COUNTIFS(Vorkommnisse!$B$7:$B$126,$B105))</f>
        <v/>
      </c>
      <c r="X105" s="29" t="str">
        <f>IF($B105="","",IF(COUNTIFS(Vorkommnisse!$B$7:$B$126,$B105,Vorkommnisse!$C$7:$C$126,"Behinderung")&gt;0,"Ja","–"))</f>
        <v/>
      </c>
      <c r="Y105" s="29" t="str">
        <f t="shared" si="8"/>
        <v/>
      </c>
      <c r="Z105" s="32"/>
      <c r="AA105" s="36"/>
    </row>
    <row r="106" spans="1:27" ht="16.5" customHeight="1" x14ac:dyDescent="0.25">
      <c r="A106" s="29" t="str">
        <f>IF($B106="","",COUNT($B$7:$B106))</f>
        <v/>
      </c>
      <c r="B106" s="44"/>
      <c r="C106" s="31" t="str">
        <f>IF($B106="","",INDEX(Listen!$Q$6:$Q$12,WEEKDAY($B106,2)))</f>
        <v/>
      </c>
      <c r="D106" s="29" t="str">
        <f t="shared" si="6"/>
        <v/>
      </c>
      <c r="E106" s="45"/>
      <c r="F106" s="45"/>
      <c r="G106" s="46"/>
      <c r="H106" s="46"/>
      <c r="I106" s="47"/>
      <c r="J106" s="48"/>
      <c r="K106" s="49"/>
      <c r="L106" s="50"/>
      <c r="M106" s="50"/>
      <c r="N106" s="51"/>
      <c r="O106" s="39" t="str">
        <f t="shared" si="7"/>
        <v/>
      </c>
      <c r="P106" s="40" t="str">
        <f>IF($B106="","",SUMIFS(Einsatzerfassung!$H$7:$H$206,Einsatzerfassung!$A$7:$A$206,$B106,Einsatzerfassung!$C$7:$C$206,"Personal"))</f>
        <v/>
      </c>
      <c r="Q106" s="39" t="str">
        <f>IF($B106="","",SUMIFS(Einsatzerfassung!$J$7:$J$206,Einsatzerfassung!$A$7:$A$206,$B106,Einsatzerfassung!$C$7:$C$206,"Personal"))</f>
        <v/>
      </c>
      <c r="R106" s="40" t="str">
        <f>IF($B106="","",SUMIFS(Einsatzerfassung!$H$7:$H$206,Einsatzerfassung!$A$7:$A$206,$B106,Einsatzerfassung!$C$7:$C$206,"Gerät"))</f>
        <v/>
      </c>
      <c r="S106" s="52"/>
      <c r="T106" s="53"/>
      <c r="U106" s="54"/>
      <c r="V106" s="40" t="str">
        <f>IF($B106="","",COUNTIFS(Lieferungen!$A$7:$A$156,$B106))</f>
        <v/>
      </c>
      <c r="W106" s="40" t="str">
        <f>IF($B106="","",COUNTIFS(Vorkommnisse!$B$7:$B$126,$B106))</f>
        <v/>
      </c>
      <c r="X106" s="29" t="str">
        <f>IF($B106="","",IF(COUNTIFS(Vorkommnisse!$B$7:$B$126,$B106,Vorkommnisse!$C$7:$C$126,"Behinderung")&gt;0,"Ja","–"))</f>
        <v/>
      </c>
      <c r="Y106" s="29" t="str">
        <f t="shared" si="8"/>
        <v/>
      </c>
      <c r="Z106" s="45"/>
      <c r="AA106" s="49"/>
    </row>
  </sheetData>
  <autoFilter ref="A6:AA106" xr:uid="{00000000-0009-0000-0000-000001000000}"/>
  <mergeCells count="10">
    <mergeCell ref="A1:AA1"/>
    <mergeCell ref="A2:AA2"/>
    <mergeCell ref="A3:AA3"/>
    <mergeCell ref="A5:E5"/>
    <mergeCell ref="F5:K5"/>
    <mergeCell ref="L5:O5"/>
    <mergeCell ref="P5:R5"/>
    <mergeCell ref="S5:U5"/>
    <mergeCell ref="V5:X5"/>
    <mergeCell ref="Y5:AA5"/>
  </mergeCells>
  <conditionalFormatting sqref="A7:AA106">
    <cfRule type="expression" dxfId="11" priority="2">
      <formula>$K7="Arbeitsruhe"</formula>
    </cfRule>
    <cfRule type="expression" dxfId="10" priority="3">
      <formula>$K7="erheblich"</formula>
    </cfRule>
    <cfRule type="expression" dxfId="9" priority="4">
      <formula>AND($B7&lt;&gt;"",WEEKDAY($B7,2)&gt;5)</formula>
    </cfRule>
  </conditionalFormatting>
  <conditionalFormatting sqref="U7:U106">
    <cfRule type="dataBar" priority="8">
      <dataBar>
        <cfvo type="num" val="0"/>
        <cfvo type="num" val="1"/>
        <color rgb="FF27577D"/>
      </dataBar>
      <extLst>
        <ext xmlns:x14="http://schemas.microsoft.com/office/spreadsheetml/2009/9/main" uri="{B025F937-C7B1-47D3-B67F-A62EFF666E3E}">
          <x14:id>{8FC290AA-9F8D-4420-AE93-8FDFEFEC429A}</x14:id>
        </ext>
      </extLst>
    </cfRule>
  </conditionalFormatting>
  <conditionalFormatting sqref="X7:X106">
    <cfRule type="cellIs" dxfId="8" priority="5" operator="equal">
      <formula>"Ja"</formula>
    </cfRule>
  </conditionalFormatting>
  <conditionalFormatting sqref="AA7:AA106">
    <cfRule type="cellIs" dxfId="7" priority="6" operator="equal">
      <formula>"offen"</formula>
    </cfRule>
    <cfRule type="cellIs" dxfId="6" priority="7" operator="equal">
      <formula>"freigegeben"</formula>
    </cfRule>
  </conditionalFormatting>
  <pageMargins left="0.4" right="0.4" top="0.5" bottom="0.5" header="0.511811023622047" footer="0.5"/>
  <pageSetup paperSize="9" fitToHeight="0" orientation="landscape" horizontalDpi="300" verticalDpi="300"/>
  <headerFooter>
    <oddFooter>&amp;L&amp;8 Bautagebuch · Projekt BV-2026-041&amp;R&amp;8 Seite &amp;P von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FC290AA-9F8D-4420-AE93-8FDFEFEC429A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27577D"/>
            </x14:dataBar>
          </x14:cfRule>
          <xm:sqref>U7:U106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errorTitle="Ungültiger Eintrag" error="Bitte einen Wert aus der Liste wählen. Die Auswahllisten befinden sich im Blatt „Listen“." xr:uid="{00000000-0002-0000-0100-000000000000}">
          <x14:formula1>
            <xm:f>Listen!$B$6:$B$15</xm:f>
          </x14:formula1>
          <x14:formula2>
            <xm:f>0</xm:f>
          </x14:formula2>
          <xm:sqref>E7:E106</xm:sqref>
        </x14:dataValidation>
        <x14:dataValidation type="list" allowBlank="1" showErrorMessage="1" errorTitle="Ungültiger Eintrag" error="Bitte einen Wert aus der Liste wählen. Die Auswahllisten befinden sich im Blatt „Listen“." xr:uid="{00000000-0002-0000-0100-000001000000}">
          <x14:formula1>
            <xm:f>Listen!$C$6:$C$15</xm:f>
          </x14:formula1>
          <x14:formula2>
            <xm:f>0</xm:f>
          </x14:formula2>
          <xm:sqref>F7:F106</xm:sqref>
        </x14:dataValidation>
        <x14:dataValidation type="list" allowBlank="1" showErrorMessage="1" errorTitle="Ungültiger Eintrag" error="Bitte einen Wert aus der Liste wählen. Die Auswahllisten befinden sich im Blatt „Listen“." xr:uid="{00000000-0002-0000-0100-000002000000}">
          <x14:formula1>
            <xm:f>Listen!$D$6:$D$9</xm:f>
          </x14:formula1>
          <x14:formula2>
            <xm:f>0</xm:f>
          </x14:formula2>
          <xm:sqref>K7:K106</xm:sqref>
        </x14:dataValidation>
        <x14:dataValidation type="list" allowBlank="1" showErrorMessage="1" errorTitle="Ungültiger Eintrag" error="Bitte einen Wert aus der Liste wählen. Die Auswahllisten befinden sich im Blatt „Listen“." xr:uid="{00000000-0002-0000-0100-000003000000}">
          <x14:formula1>
            <xm:f>Listen!$O$6:$O$8</xm:f>
          </x14:formula1>
          <x14:formula2>
            <xm:f>0</xm:f>
          </x14:formula2>
          <xm:sqref>AA7:AA106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7577D"/>
    <pageSetUpPr fitToPage="1"/>
  </sheetPr>
  <dimension ref="A1:N206"/>
  <sheetViews>
    <sheetView showGridLines="0"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2" width="11.42578125" customWidth="1"/>
    <col min="3" max="3" width="11" customWidth="1"/>
    <col min="4" max="4" width="28" customWidth="1"/>
    <col min="5" max="5" width="17" customWidth="1"/>
    <col min="6" max="6" width="18" customWidth="1"/>
    <col min="7" max="7" width="28" customWidth="1"/>
    <col min="8" max="8" width="9" customWidth="1"/>
    <col min="9" max="9" width="11.42578125" customWidth="1"/>
    <col min="10" max="10" width="12" customWidth="1"/>
    <col min="11" max="11" width="14" customWidth="1"/>
    <col min="12" max="12" width="13.42578125" customWidth="1"/>
    <col min="13" max="13" width="36" customWidth="1"/>
    <col min="14" max="14" width="13" customWidth="1"/>
  </cols>
  <sheetData>
    <row r="1" spans="1:14" ht="30" customHeight="1" x14ac:dyDescent="0.25">
      <c r="A1" s="2" t="s">
        <v>165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customHeight="1" x14ac:dyDescent="0.25">
      <c r="A2" s="1" t="s">
        <v>166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4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</row>
    <row r="4" spans="1:14" ht="6.75" customHeight="1" x14ac:dyDescent="0.25"/>
    <row r="5" spans="1:14" ht="16.5" customHeight="1" x14ac:dyDescent="0.25">
      <c r="A5" s="99" t="s">
        <v>167</v>
      </c>
      <c r="B5" s="99"/>
      <c r="C5" s="99"/>
      <c r="D5" s="100" t="s">
        <v>168</v>
      </c>
      <c r="E5" s="100"/>
      <c r="F5" s="100"/>
      <c r="G5" s="100"/>
      <c r="H5" s="99" t="s">
        <v>169</v>
      </c>
      <c r="I5" s="99"/>
      <c r="J5" s="99"/>
      <c r="K5" s="99"/>
      <c r="L5" s="99"/>
      <c r="M5" s="101" t="s">
        <v>170</v>
      </c>
      <c r="N5" s="101"/>
    </row>
    <row r="6" spans="1:14" ht="31.5" customHeight="1" x14ac:dyDescent="0.25">
      <c r="A6" s="28" t="s">
        <v>96</v>
      </c>
      <c r="B6" s="28" t="s">
        <v>97</v>
      </c>
      <c r="C6" s="28" t="s">
        <v>171</v>
      </c>
      <c r="D6" s="28" t="s">
        <v>172</v>
      </c>
      <c r="E6" s="28" t="s">
        <v>173</v>
      </c>
      <c r="F6" s="28" t="s">
        <v>174</v>
      </c>
      <c r="G6" s="28" t="s">
        <v>175</v>
      </c>
      <c r="H6" s="28" t="s">
        <v>176</v>
      </c>
      <c r="I6" s="28" t="s">
        <v>177</v>
      </c>
      <c r="J6" s="28" t="s">
        <v>178</v>
      </c>
      <c r="K6" s="28" t="s">
        <v>179</v>
      </c>
      <c r="L6" s="28" t="s">
        <v>180</v>
      </c>
      <c r="M6" s="28" t="s">
        <v>181</v>
      </c>
      <c r="N6" s="28" t="s">
        <v>182</v>
      </c>
    </row>
    <row r="7" spans="1:14" ht="16.5" customHeight="1" x14ac:dyDescent="0.25">
      <c r="A7" s="30">
        <v>46237</v>
      </c>
      <c r="B7" s="31" t="str">
        <f>IF($A7="","",INDEX(Listen!$Q$6:$Q$12,WEEKDAY($A7,2)))</f>
        <v>Montag</v>
      </c>
      <c r="C7" s="36" t="s">
        <v>183</v>
      </c>
      <c r="D7" s="32" t="s">
        <v>25</v>
      </c>
      <c r="E7" s="32" t="s">
        <v>184</v>
      </c>
      <c r="F7" s="32" t="s">
        <v>153</v>
      </c>
      <c r="G7" s="32" t="s">
        <v>185</v>
      </c>
      <c r="H7" s="38">
        <v>1</v>
      </c>
      <c r="I7" s="55">
        <v>8.75</v>
      </c>
      <c r="J7" s="39">
        <f t="shared" ref="J7:J38" si="0">IF(OR($H7="",$I7=""),"",ROUND($H7*$I7,2))</f>
        <v>8.75</v>
      </c>
      <c r="K7" s="56">
        <v>62</v>
      </c>
      <c r="L7" s="57">
        <f t="shared" ref="L7:L38" si="1">IF(OR($J7="",$K7=""),"",ROUND($J7*$K7,2))</f>
        <v>542.5</v>
      </c>
      <c r="M7" s="42"/>
      <c r="N7" s="58" t="str">
        <f>IF($A7="","",$A7&amp;"#"&amp;COUNTIFS($A$7:$A7,$A7))</f>
        <v>46237#1</v>
      </c>
    </row>
    <row r="8" spans="1:14" ht="16.5" customHeight="1" x14ac:dyDescent="0.25">
      <c r="A8" s="44">
        <v>46237</v>
      </c>
      <c r="B8" s="31" t="str">
        <f>IF($A8="","",INDEX(Listen!$Q$6:$Q$12,WEEKDAY($A8,2)))</f>
        <v>Montag</v>
      </c>
      <c r="C8" s="49" t="s">
        <v>183</v>
      </c>
      <c r="D8" s="45" t="s">
        <v>25</v>
      </c>
      <c r="E8" s="45" t="s">
        <v>184</v>
      </c>
      <c r="F8" s="45" t="s">
        <v>153</v>
      </c>
      <c r="G8" s="45" t="s">
        <v>186</v>
      </c>
      <c r="H8" s="51">
        <v>3</v>
      </c>
      <c r="I8" s="59">
        <v>8.75</v>
      </c>
      <c r="J8" s="39">
        <f t="shared" si="0"/>
        <v>26.25</v>
      </c>
      <c r="K8" s="60">
        <v>54</v>
      </c>
      <c r="L8" s="57">
        <f t="shared" si="1"/>
        <v>1417.5</v>
      </c>
      <c r="M8" s="53"/>
      <c r="N8" s="58" t="str">
        <f>IF($A8="","",$A8&amp;"#"&amp;COUNTIFS($A$7:$A8,$A8))</f>
        <v>46237#2</v>
      </c>
    </row>
    <row r="9" spans="1:14" ht="16.5" customHeight="1" x14ac:dyDescent="0.25">
      <c r="A9" s="30">
        <v>46237</v>
      </c>
      <c r="B9" s="31" t="str">
        <f>IF($A9="","",INDEX(Listen!$Q$6:$Q$12,WEEKDAY($A9,2)))</f>
        <v>Montag</v>
      </c>
      <c r="C9" s="36" t="s">
        <v>183</v>
      </c>
      <c r="D9" s="32" t="s">
        <v>25</v>
      </c>
      <c r="E9" s="32" t="s">
        <v>184</v>
      </c>
      <c r="F9" s="32" t="s">
        <v>153</v>
      </c>
      <c r="G9" s="32" t="s">
        <v>187</v>
      </c>
      <c r="H9" s="38">
        <v>2</v>
      </c>
      <c r="I9" s="55">
        <v>8.75</v>
      </c>
      <c r="J9" s="39">
        <f t="shared" si="0"/>
        <v>17.5</v>
      </c>
      <c r="K9" s="56">
        <v>42</v>
      </c>
      <c r="L9" s="57">
        <f t="shared" si="1"/>
        <v>735</v>
      </c>
      <c r="M9" s="42"/>
      <c r="N9" s="58" t="str">
        <f>IF($A9="","",$A9&amp;"#"&amp;COUNTIFS($A$7:$A9,$A9))</f>
        <v>46237#3</v>
      </c>
    </row>
    <row r="10" spans="1:14" ht="16.5" customHeight="1" x14ac:dyDescent="0.25">
      <c r="A10" s="44">
        <v>46237</v>
      </c>
      <c r="B10" s="31" t="str">
        <f>IF($A10="","",INDEX(Listen!$Q$6:$Q$12,WEEKDAY($A10,2)))</f>
        <v>Montag</v>
      </c>
      <c r="C10" s="49" t="s">
        <v>188</v>
      </c>
      <c r="D10" s="45" t="s">
        <v>25</v>
      </c>
      <c r="E10" s="45" t="s">
        <v>184</v>
      </c>
      <c r="F10" s="45" t="s">
        <v>189</v>
      </c>
      <c r="G10" s="45" t="s">
        <v>190</v>
      </c>
      <c r="H10" s="51">
        <v>1</v>
      </c>
      <c r="I10" s="59">
        <v>6</v>
      </c>
      <c r="J10" s="39">
        <f t="shared" si="0"/>
        <v>6</v>
      </c>
      <c r="K10" s="60">
        <v>55</v>
      </c>
      <c r="L10" s="57">
        <f t="shared" si="1"/>
        <v>330</v>
      </c>
      <c r="M10" s="53"/>
      <c r="N10" s="58" t="str">
        <f>IF($A10="","",$A10&amp;"#"&amp;COUNTIFS($A$7:$A10,$A10))</f>
        <v>46237#4</v>
      </c>
    </row>
    <row r="11" spans="1:14" ht="16.5" customHeight="1" x14ac:dyDescent="0.25">
      <c r="A11" s="30">
        <v>46238</v>
      </c>
      <c r="B11" s="31" t="str">
        <f>IF($A11="","",INDEX(Listen!$Q$6:$Q$12,WEEKDAY($A11,2)))</f>
        <v>Dienstag</v>
      </c>
      <c r="C11" s="36" t="s">
        <v>183</v>
      </c>
      <c r="D11" s="32" t="s">
        <v>25</v>
      </c>
      <c r="E11" s="32" t="s">
        <v>184</v>
      </c>
      <c r="F11" s="32" t="s">
        <v>153</v>
      </c>
      <c r="G11" s="32" t="s">
        <v>185</v>
      </c>
      <c r="H11" s="38">
        <v>1</v>
      </c>
      <c r="I11" s="55">
        <v>8.75</v>
      </c>
      <c r="J11" s="39">
        <f t="shared" si="0"/>
        <v>8.75</v>
      </c>
      <c r="K11" s="56">
        <v>62</v>
      </c>
      <c r="L11" s="57">
        <f t="shared" si="1"/>
        <v>542.5</v>
      </c>
      <c r="M11" s="42"/>
      <c r="N11" s="58" t="str">
        <f>IF($A11="","",$A11&amp;"#"&amp;COUNTIFS($A$7:$A11,$A11))</f>
        <v>46238#1</v>
      </c>
    </row>
    <row r="12" spans="1:14" ht="16.5" customHeight="1" x14ac:dyDescent="0.25">
      <c r="A12" s="44">
        <v>46238</v>
      </c>
      <c r="B12" s="31" t="str">
        <f>IF($A12="","",INDEX(Listen!$Q$6:$Q$12,WEEKDAY($A12,2)))</f>
        <v>Dienstag</v>
      </c>
      <c r="C12" s="49" t="s">
        <v>183</v>
      </c>
      <c r="D12" s="45" t="s">
        <v>25</v>
      </c>
      <c r="E12" s="45" t="s">
        <v>184</v>
      </c>
      <c r="F12" s="45" t="s">
        <v>153</v>
      </c>
      <c r="G12" s="45" t="s">
        <v>186</v>
      </c>
      <c r="H12" s="51">
        <v>3</v>
      </c>
      <c r="I12" s="59">
        <v>8.75</v>
      </c>
      <c r="J12" s="39">
        <f t="shared" si="0"/>
        <v>26.25</v>
      </c>
      <c r="K12" s="60">
        <v>54</v>
      </c>
      <c r="L12" s="57">
        <f t="shared" si="1"/>
        <v>1417.5</v>
      </c>
      <c r="M12" s="53"/>
      <c r="N12" s="58" t="str">
        <f>IF($A12="","",$A12&amp;"#"&amp;COUNTIFS($A$7:$A12,$A12))</f>
        <v>46238#2</v>
      </c>
    </row>
    <row r="13" spans="1:14" ht="16.5" customHeight="1" x14ac:dyDescent="0.25">
      <c r="A13" s="30">
        <v>46238</v>
      </c>
      <c r="B13" s="31" t="str">
        <f>IF($A13="","",INDEX(Listen!$Q$6:$Q$12,WEEKDAY($A13,2)))</f>
        <v>Dienstag</v>
      </c>
      <c r="C13" s="36" t="s">
        <v>183</v>
      </c>
      <c r="D13" s="32" t="s">
        <v>25</v>
      </c>
      <c r="E13" s="32" t="s">
        <v>184</v>
      </c>
      <c r="F13" s="32" t="s">
        <v>153</v>
      </c>
      <c r="G13" s="32" t="s">
        <v>187</v>
      </c>
      <c r="H13" s="38">
        <v>2</v>
      </c>
      <c r="I13" s="55">
        <v>8.75</v>
      </c>
      <c r="J13" s="39">
        <f t="shared" si="0"/>
        <v>17.5</v>
      </c>
      <c r="K13" s="56">
        <v>42</v>
      </c>
      <c r="L13" s="57">
        <f t="shared" si="1"/>
        <v>735</v>
      </c>
      <c r="M13" s="42"/>
      <c r="N13" s="58" t="str">
        <f>IF($A13="","",$A13&amp;"#"&amp;COUNTIFS($A$7:$A13,$A13))</f>
        <v>46238#3</v>
      </c>
    </row>
    <row r="14" spans="1:14" ht="16.5" customHeight="1" x14ac:dyDescent="0.25">
      <c r="A14" s="44">
        <v>46238</v>
      </c>
      <c r="B14" s="31" t="str">
        <f>IF($A14="","",INDEX(Listen!$Q$6:$Q$12,WEEKDAY($A14,2)))</f>
        <v>Dienstag</v>
      </c>
      <c r="C14" s="49" t="s">
        <v>188</v>
      </c>
      <c r="D14" s="45" t="s">
        <v>25</v>
      </c>
      <c r="E14" s="45" t="s">
        <v>184</v>
      </c>
      <c r="F14" s="45" t="s">
        <v>189</v>
      </c>
      <c r="G14" s="45" t="s">
        <v>190</v>
      </c>
      <c r="H14" s="51">
        <v>1</v>
      </c>
      <c r="I14" s="59">
        <v>6</v>
      </c>
      <c r="J14" s="39">
        <f t="shared" si="0"/>
        <v>6</v>
      </c>
      <c r="K14" s="60">
        <v>55</v>
      </c>
      <c r="L14" s="57">
        <f t="shared" si="1"/>
        <v>330</v>
      </c>
      <c r="M14" s="53"/>
      <c r="N14" s="58" t="str">
        <f>IF($A14="","",$A14&amp;"#"&amp;COUNTIFS($A$7:$A14,$A14))</f>
        <v>46238#4</v>
      </c>
    </row>
    <row r="15" spans="1:14" ht="16.5" customHeight="1" x14ac:dyDescent="0.25">
      <c r="A15" s="30">
        <v>46238</v>
      </c>
      <c r="B15" s="31" t="str">
        <f>IF($A15="","",INDEX(Listen!$Q$6:$Q$12,WEEKDAY($A15,2)))</f>
        <v>Dienstag</v>
      </c>
      <c r="C15" s="36" t="s">
        <v>183</v>
      </c>
      <c r="D15" s="32" t="s">
        <v>191</v>
      </c>
      <c r="E15" s="32" t="s">
        <v>192</v>
      </c>
      <c r="F15" s="32" t="s">
        <v>193</v>
      </c>
      <c r="G15" s="32" t="s">
        <v>194</v>
      </c>
      <c r="H15" s="38">
        <v>3</v>
      </c>
      <c r="I15" s="55">
        <v>7</v>
      </c>
      <c r="J15" s="39">
        <f t="shared" si="0"/>
        <v>21</v>
      </c>
      <c r="K15" s="56">
        <v>61</v>
      </c>
      <c r="L15" s="57">
        <f t="shared" si="1"/>
        <v>1281</v>
      </c>
      <c r="M15" s="42" t="s">
        <v>195</v>
      </c>
      <c r="N15" s="58" t="str">
        <f>IF($A15="","",$A15&amp;"#"&amp;COUNTIFS($A$7:$A15,$A15))</f>
        <v>46238#5</v>
      </c>
    </row>
    <row r="16" spans="1:14" ht="16.5" customHeight="1" x14ac:dyDescent="0.25">
      <c r="A16" s="44">
        <v>46238</v>
      </c>
      <c r="B16" s="31" t="str">
        <f>IF($A16="","",INDEX(Listen!$Q$6:$Q$12,WEEKDAY($A16,2)))</f>
        <v>Dienstag</v>
      </c>
      <c r="C16" s="49" t="s">
        <v>188</v>
      </c>
      <c r="D16" s="45" t="s">
        <v>191</v>
      </c>
      <c r="E16" s="45" t="s">
        <v>192</v>
      </c>
      <c r="F16" s="45" t="s">
        <v>193</v>
      </c>
      <c r="G16" s="45" t="s">
        <v>196</v>
      </c>
      <c r="H16" s="51">
        <v>1</v>
      </c>
      <c r="I16" s="59">
        <v>5</v>
      </c>
      <c r="J16" s="39">
        <f t="shared" si="0"/>
        <v>5</v>
      </c>
      <c r="K16" s="60">
        <v>160</v>
      </c>
      <c r="L16" s="57">
        <f t="shared" si="1"/>
        <v>800</v>
      </c>
      <c r="M16" s="53" t="s">
        <v>197</v>
      </c>
      <c r="N16" s="58" t="str">
        <f>IF($A16="","",$A16&amp;"#"&amp;COUNTIFS($A$7:$A16,$A16))</f>
        <v>46238#6</v>
      </c>
    </row>
    <row r="17" spans="1:14" ht="16.5" customHeight="1" x14ac:dyDescent="0.25">
      <c r="A17" s="30">
        <v>46239</v>
      </c>
      <c r="B17" s="31" t="str">
        <f>IF($A17="","",INDEX(Listen!$Q$6:$Q$12,WEEKDAY($A17,2)))</f>
        <v>Mittwoch</v>
      </c>
      <c r="C17" s="36" t="s">
        <v>183</v>
      </c>
      <c r="D17" s="32" t="s">
        <v>198</v>
      </c>
      <c r="E17" s="32" t="s">
        <v>192</v>
      </c>
      <c r="F17" s="32" t="s">
        <v>199</v>
      </c>
      <c r="G17" s="32" t="s">
        <v>200</v>
      </c>
      <c r="H17" s="38">
        <v>2</v>
      </c>
      <c r="I17" s="55">
        <v>8.75</v>
      </c>
      <c r="J17" s="39">
        <f t="shared" si="0"/>
        <v>17.5</v>
      </c>
      <c r="K17" s="56">
        <v>56</v>
      </c>
      <c r="L17" s="57">
        <f t="shared" si="1"/>
        <v>980</v>
      </c>
      <c r="M17" s="42"/>
      <c r="N17" s="58" t="str">
        <f>IF($A17="","",$A17&amp;"#"&amp;COUNTIFS($A$7:$A17,$A17))</f>
        <v>46239#1</v>
      </c>
    </row>
    <row r="18" spans="1:14" ht="16.5" customHeight="1" x14ac:dyDescent="0.25">
      <c r="A18" s="44">
        <v>46239</v>
      </c>
      <c r="B18" s="31" t="str">
        <f>IF($A18="","",INDEX(Listen!$Q$6:$Q$12,WEEKDAY($A18,2)))</f>
        <v>Mittwoch</v>
      </c>
      <c r="C18" s="49" t="s">
        <v>183</v>
      </c>
      <c r="D18" s="45" t="s">
        <v>198</v>
      </c>
      <c r="E18" s="45" t="s">
        <v>192</v>
      </c>
      <c r="F18" s="45" t="s">
        <v>199</v>
      </c>
      <c r="G18" s="45" t="s">
        <v>187</v>
      </c>
      <c r="H18" s="51">
        <v>1</v>
      </c>
      <c r="I18" s="59">
        <v>8.75</v>
      </c>
      <c r="J18" s="39">
        <f t="shared" si="0"/>
        <v>8.75</v>
      </c>
      <c r="K18" s="60">
        <v>42</v>
      </c>
      <c r="L18" s="57">
        <f t="shared" si="1"/>
        <v>367.5</v>
      </c>
      <c r="M18" s="53"/>
      <c r="N18" s="58" t="str">
        <f>IF($A18="","",$A18&amp;"#"&amp;COUNTIFS($A$7:$A18,$A18))</f>
        <v>46239#2</v>
      </c>
    </row>
    <row r="19" spans="1:14" ht="16.5" customHeight="1" x14ac:dyDescent="0.25">
      <c r="A19" s="30">
        <v>46239</v>
      </c>
      <c r="B19" s="31" t="str">
        <f>IF($A19="","",INDEX(Listen!$Q$6:$Q$12,WEEKDAY($A19,2)))</f>
        <v>Mittwoch</v>
      </c>
      <c r="C19" s="36" t="s">
        <v>183</v>
      </c>
      <c r="D19" s="32" t="s">
        <v>25</v>
      </c>
      <c r="E19" s="32" t="s">
        <v>184</v>
      </c>
      <c r="F19" s="32" t="s">
        <v>153</v>
      </c>
      <c r="G19" s="32" t="s">
        <v>185</v>
      </c>
      <c r="H19" s="38">
        <v>1</v>
      </c>
      <c r="I19" s="55">
        <v>8.75</v>
      </c>
      <c r="J19" s="39">
        <f t="shared" si="0"/>
        <v>8.75</v>
      </c>
      <c r="K19" s="56">
        <v>62</v>
      </c>
      <c r="L19" s="57">
        <f t="shared" si="1"/>
        <v>542.5</v>
      </c>
      <c r="M19" s="42" t="s">
        <v>201</v>
      </c>
      <c r="N19" s="58" t="str">
        <f>IF($A19="","",$A19&amp;"#"&amp;COUNTIFS($A$7:$A19,$A19))</f>
        <v>46239#3</v>
      </c>
    </row>
    <row r="20" spans="1:14" ht="16.5" customHeight="1" x14ac:dyDescent="0.25">
      <c r="A20" s="44">
        <v>46239</v>
      </c>
      <c r="B20" s="31" t="str">
        <f>IF($A20="","",INDEX(Listen!$Q$6:$Q$12,WEEKDAY($A20,2)))</f>
        <v>Mittwoch</v>
      </c>
      <c r="C20" s="49" t="s">
        <v>188</v>
      </c>
      <c r="D20" s="45" t="s">
        <v>198</v>
      </c>
      <c r="E20" s="45" t="s">
        <v>192</v>
      </c>
      <c r="F20" s="45" t="s">
        <v>199</v>
      </c>
      <c r="G20" s="45" t="s">
        <v>202</v>
      </c>
      <c r="H20" s="51">
        <v>1</v>
      </c>
      <c r="I20" s="59">
        <v>8.75</v>
      </c>
      <c r="J20" s="39">
        <f t="shared" si="0"/>
        <v>8.75</v>
      </c>
      <c r="K20" s="60">
        <v>85</v>
      </c>
      <c r="L20" s="57">
        <f t="shared" si="1"/>
        <v>743.75</v>
      </c>
      <c r="M20" s="53"/>
      <c r="N20" s="58" t="str">
        <f>IF($A20="","",$A20&amp;"#"&amp;COUNTIFS($A$7:$A20,$A20))</f>
        <v>46239#4</v>
      </c>
    </row>
    <row r="21" spans="1:14" ht="16.5" customHeight="1" x14ac:dyDescent="0.25">
      <c r="A21" s="30">
        <v>46239</v>
      </c>
      <c r="B21" s="31" t="str">
        <f>IF($A21="","",INDEX(Listen!$Q$6:$Q$12,WEEKDAY($A21,2)))</f>
        <v>Mittwoch</v>
      </c>
      <c r="C21" s="36" t="s">
        <v>188</v>
      </c>
      <c r="D21" s="32" t="s">
        <v>198</v>
      </c>
      <c r="E21" s="32" t="s">
        <v>192</v>
      </c>
      <c r="F21" s="32" t="s">
        <v>199</v>
      </c>
      <c r="G21" s="32" t="s">
        <v>203</v>
      </c>
      <c r="H21" s="38">
        <v>3</v>
      </c>
      <c r="I21" s="55">
        <v>7.75</v>
      </c>
      <c r="J21" s="39">
        <f t="shared" si="0"/>
        <v>23.25</v>
      </c>
      <c r="K21" s="56">
        <v>68</v>
      </c>
      <c r="L21" s="57">
        <f t="shared" si="1"/>
        <v>1581</v>
      </c>
      <c r="M21" s="42" t="s">
        <v>204</v>
      </c>
      <c r="N21" s="58" t="str">
        <f>IF($A21="","",$A21&amp;"#"&amp;COUNTIFS($A$7:$A21,$A21))</f>
        <v>46239#5</v>
      </c>
    </row>
    <row r="22" spans="1:14" ht="16.5" customHeight="1" x14ac:dyDescent="0.25">
      <c r="A22" s="44">
        <v>46240</v>
      </c>
      <c r="B22" s="31" t="str">
        <f>IF($A22="","",INDEX(Listen!$Q$6:$Q$12,WEEKDAY($A22,2)))</f>
        <v>Donnerstag</v>
      </c>
      <c r="C22" s="49" t="s">
        <v>183</v>
      </c>
      <c r="D22" s="45" t="s">
        <v>198</v>
      </c>
      <c r="E22" s="45" t="s">
        <v>192</v>
      </c>
      <c r="F22" s="45" t="s">
        <v>199</v>
      </c>
      <c r="G22" s="45" t="s">
        <v>200</v>
      </c>
      <c r="H22" s="51">
        <v>2</v>
      </c>
      <c r="I22" s="59">
        <v>6</v>
      </c>
      <c r="J22" s="39">
        <f t="shared" si="0"/>
        <v>12</v>
      </c>
      <c r="K22" s="60">
        <v>56</v>
      </c>
      <c r="L22" s="57">
        <f t="shared" si="1"/>
        <v>672</v>
      </c>
      <c r="M22" s="53"/>
      <c r="N22" s="58" t="str">
        <f>IF($A22="","",$A22&amp;"#"&amp;COUNTIFS($A$7:$A22,$A22))</f>
        <v>46240#1</v>
      </c>
    </row>
    <row r="23" spans="1:14" ht="16.5" customHeight="1" x14ac:dyDescent="0.25">
      <c r="A23" s="30">
        <v>46240</v>
      </c>
      <c r="B23" s="31" t="str">
        <f>IF($A23="","",INDEX(Listen!$Q$6:$Q$12,WEEKDAY($A23,2)))</f>
        <v>Donnerstag</v>
      </c>
      <c r="C23" s="36" t="s">
        <v>183</v>
      </c>
      <c r="D23" s="32" t="s">
        <v>198</v>
      </c>
      <c r="E23" s="32" t="s">
        <v>192</v>
      </c>
      <c r="F23" s="32" t="s">
        <v>199</v>
      </c>
      <c r="G23" s="32" t="s">
        <v>187</v>
      </c>
      <c r="H23" s="38">
        <v>1</v>
      </c>
      <c r="I23" s="55">
        <v>6</v>
      </c>
      <c r="J23" s="39">
        <f t="shared" si="0"/>
        <v>6</v>
      </c>
      <c r="K23" s="56">
        <v>42</v>
      </c>
      <c r="L23" s="57">
        <f t="shared" si="1"/>
        <v>252</v>
      </c>
      <c r="M23" s="42"/>
      <c r="N23" s="58" t="str">
        <f>IF($A23="","",$A23&amp;"#"&amp;COUNTIFS($A$7:$A23,$A23))</f>
        <v>46240#2</v>
      </c>
    </row>
    <row r="24" spans="1:14" ht="16.5" customHeight="1" x14ac:dyDescent="0.25">
      <c r="A24" s="44">
        <v>46240</v>
      </c>
      <c r="B24" s="31" t="str">
        <f>IF($A24="","",INDEX(Listen!$Q$6:$Q$12,WEEKDAY($A24,2)))</f>
        <v>Donnerstag</v>
      </c>
      <c r="C24" s="49" t="s">
        <v>183</v>
      </c>
      <c r="D24" s="45" t="s">
        <v>25</v>
      </c>
      <c r="E24" s="45" t="s">
        <v>184</v>
      </c>
      <c r="F24" s="45" t="s">
        <v>153</v>
      </c>
      <c r="G24" s="45" t="s">
        <v>185</v>
      </c>
      <c r="H24" s="51">
        <v>1</v>
      </c>
      <c r="I24" s="59">
        <v>6</v>
      </c>
      <c r="J24" s="39">
        <f t="shared" si="0"/>
        <v>6</v>
      </c>
      <c r="K24" s="60">
        <v>62</v>
      </c>
      <c r="L24" s="57">
        <f t="shared" si="1"/>
        <v>372</v>
      </c>
      <c r="M24" s="53" t="s">
        <v>201</v>
      </c>
      <c r="N24" s="58" t="str">
        <f>IF($A24="","",$A24&amp;"#"&amp;COUNTIFS($A$7:$A24,$A24))</f>
        <v>46240#3</v>
      </c>
    </row>
    <row r="25" spans="1:14" ht="16.5" customHeight="1" x14ac:dyDescent="0.25">
      <c r="A25" s="30">
        <v>46240</v>
      </c>
      <c r="B25" s="31" t="str">
        <f>IF($A25="","",INDEX(Listen!$Q$6:$Q$12,WEEKDAY($A25,2)))</f>
        <v>Donnerstag</v>
      </c>
      <c r="C25" s="36" t="s">
        <v>188</v>
      </c>
      <c r="D25" s="32" t="s">
        <v>198</v>
      </c>
      <c r="E25" s="32" t="s">
        <v>192</v>
      </c>
      <c r="F25" s="32" t="s">
        <v>199</v>
      </c>
      <c r="G25" s="32" t="s">
        <v>202</v>
      </c>
      <c r="H25" s="38">
        <v>1</v>
      </c>
      <c r="I25" s="55">
        <v>6</v>
      </c>
      <c r="J25" s="39">
        <f t="shared" si="0"/>
        <v>6</v>
      </c>
      <c r="K25" s="56">
        <v>85</v>
      </c>
      <c r="L25" s="57">
        <f t="shared" si="1"/>
        <v>510</v>
      </c>
      <c r="M25" s="42"/>
      <c r="N25" s="58" t="str">
        <f>IF($A25="","",$A25&amp;"#"&amp;COUNTIFS($A$7:$A25,$A25))</f>
        <v>46240#4</v>
      </c>
    </row>
    <row r="26" spans="1:14" ht="16.5" customHeight="1" x14ac:dyDescent="0.25">
      <c r="A26" s="44">
        <v>46240</v>
      </c>
      <c r="B26" s="31" t="str">
        <f>IF($A26="","",INDEX(Listen!$Q$6:$Q$12,WEEKDAY($A26,2)))</f>
        <v>Donnerstag</v>
      </c>
      <c r="C26" s="49" t="s">
        <v>188</v>
      </c>
      <c r="D26" s="45" t="s">
        <v>198</v>
      </c>
      <c r="E26" s="45" t="s">
        <v>192</v>
      </c>
      <c r="F26" s="45" t="s">
        <v>199</v>
      </c>
      <c r="G26" s="45" t="s">
        <v>203</v>
      </c>
      <c r="H26" s="51">
        <v>3</v>
      </c>
      <c r="I26" s="59">
        <v>5</v>
      </c>
      <c r="J26" s="39">
        <f t="shared" si="0"/>
        <v>15</v>
      </c>
      <c r="K26" s="60">
        <v>68</v>
      </c>
      <c r="L26" s="57">
        <f t="shared" si="1"/>
        <v>1020</v>
      </c>
      <c r="M26" s="53" t="s">
        <v>204</v>
      </c>
      <c r="N26" s="58" t="str">
        <f>IF($A26="","",$A26&amp;"#"&amp;COUNTIFS($A$7:$A26,$A26))</f>
        <v>46240#5</v>
      </c>
    </row>
    <row r="27" spans="1:14" ht="16.5" customHeight="1" x14ac:dyDescent="0.25">
      <c r="A27" s="30">
        <v>46241</v>
      </c>
      <c r="B27" s="31" t="str">
        <f>IF($A27="","",INDEX(Listen!$Q$6:$Q$12,WEEKDAY($A27,2)))</f>
        <v>Freitag</v>
      </c>
      <c r="C27" s="36" t="s">
        <v>183</v>
      </c>
      <c r="D27" s="32" t="s">
        <v>198</v>
      </c>
      <c r="E27" s="32" t="s">
        <v>192</v>
      </c>
      <c r="F27" s="32" t="s">
        <v>199</v>
      </c>
      <c r="G27" s="32" t="s">
        <v>200</v>
      </c>
      <c r="H27" s="38">
        <v>2</v>
      </c>
      <c r="I27" s="55">
        <v>8.75</v>
      </c>
      <c r="J27" s="39">
        <f t="shared" si="0"/>
        <v>17.5</v>
      </c>
      <c r="K27" s="56">
        <v>56</v>
      </c>
      <c r="L27" s="57">
        <f t="shared" si="1"/>
        <v>980</v>
      </c>
      <c r="M27" s="42"/>
      <c r="N27" s="58" t="str">
        <f>IF($A27="","",$A27&amp;"#"&amp;COUNTIFS($A$7:$A27,$A27))</f>
        <v>46241#1</v>
      </c>
    </row>
    <row r="28" spans="1:14" ht="16.5" customHeight="1" x14ac:dyDescent="0.25">
      <c r="A28" s="44">
        <v>46241</v>
      </c>
      <c r="B28" s="31" t="str">
        <f>IF($A28="","",INDEX(Listen!$Q$6:$Q$12,WEEKDAY($A28,2)))</f>
        <v>Freitag</v>
      </c>
      <c r="C28" s="49" t="s">
        <v>183</v>
      </c>
      <c r="D28" s="45" t="s">
        <v>198</v>
      </c>
      <c r="E28" s="45" t="s">
        <v>192</v>
      </c>
      <c r="F28" s="45" t="s">
        <v>199</v>
      </c>
      <c r="G28" s="45" t="s">
        <v>187</v>
      </c>
      <c r="H28" s="51">
        <v>1</v>
      </c>
      <c r="I28" s="59">
        <v>8.75</v>
      </c>
      <c r="J28" s="39">
        <f t="shared" si="0"/>
        <v>8.75</v>
      </c>
      <c r="K28" s="60">
        <v>42</v>
      </c>
      <c r="L28" s="57">
        <f t="shared" si="1"/>
        <v>367.5</v>
      </c>
      <c r="M28" s="53"/>
      <c r="N28" s="58" t="str">
        <f>IF($A28="","",$A28&amp;"#"&amp;COUNTIFS($A$7:$A28,$A28))</f>
        <v>46241#2</v>
      </c>
    </row>
    <row r="29" spans="1:14" ht="16.5" customHeight="1" x14ac:dyDescent="0.25">
      <c r="A29" s="30">
        <v>46241</v>
      </c>
      <c r="B29" s="31" t="str">
        <f>IF($A29="","",INDEX(Listen!$Q$6:$Q$12,WEEKDAY($A29,2)))</f>
        <v>Freitag</v>
      </c>
      <c r="C29" s="36" t="s">
        <v>183</v>
      </c>
      <c r="D29" s="32" t="s">
        <v>25</v>
      </c>
      <c r="E29" s="32" t="s">
        <v>184</v>
      </c>
      <c r="F29" s="32" t="s">
        <v>153</v>
      </c>
      <c r="G29" s="32" t="s">
        <v>185</v>
      </c>
      <c r="H29" s="38">
        <v>1</v>
      </c>
      <c r="I29" s="55">
        <v>8.75</v>
      </c>
      <c r="J29" s="39">
        <f t="shared" si="0"/>
        <v>8.75</v>
      </c>
      <c r="K29" s="56">
        <v>62</v>
      </c>
      <c r="L29" s="57">
        <f t="shared" si="1"/>
        <v>542.5</v>
      </c>
      <c r="M29" s="42" t="s">
        <v>201</v>
      </c>
      <c r="N29" s="58" t="str">
        <f>IF($A29="","",$A29&amp;"#"&amp;COUNTIFS($A$7:$A29,$A29))</f>
        <v>46241#3</v>
      </c>
    </row>
    <row r="30" spans="1:14" ht="16.5" customHeight="1" x14ac:dyDescent="0.25">
      <c r="A30" s="44">
        <v>46241</v>
      </c>
      <c r="B30" s="31" t="str">
        <f>IF($A30="","",INDEX(Listen!$Q$6:$Q$12,WEEKDAY($A30,2)))</f>
        <v>Freitag</v>
      </c>
      <c r="C30" s="49" t="s">
        <v>188</v>
      </c>
      <c r="D30" s="45" t="s">
        <v>198</v>
      </c>
      <c r="E30" s="45" t="s">
        <v>192</v>
      </c>
      <c r="F30" s="45" t="s">
        <v>199</v>
      </c>
      <c r="G30" s="45" t="s">
        <v>202</v>
      </c>
      <c r="H30" s="51">
        <v>1</v>
      </c>
      <c r="I30" s="59">
        <v>8.75</v>
      </c>
      <c r="J30" s="39">
        <f t="shared" si="0"/>
        <v>8.75</v>
      </c>
      <c r="K30" s="60">
        <v>85</v>
      </c>
      <c r="L30" s="57">
        <f t="shared" si="1"/>
        <v>743.75</v>
      </c>
      <c r="M30" s="53"/>
      <c r="N30" s="58" t="str">
        <f>IF($A30="","",$A30&amp;"#"&amp;COUNTIFS($A$7:$A30,$A30))</f>
        <v>46241#4</v>
      </c>
    </row>
    <row r="31" spans="1:14" ht="16.5" customHeight="1" x14ac:dyDescent="0.25">
      <c r="A31" s="30">
        <v>46241</v>
      </c>
      <c r="B31" s="31" t="str">
        <f>IF($A31="","",INDEX(Listen!$Q$6:$Q$12,WEEKDAY($A31,2)))</f>
        <v>Freitag</v>
      </c>
      <c r="C31" s="36" t="s">
        <v>188</v>
      </c>
      <c r="D31" s="32" t="s">
        <v>198</v>
      </c>
      <c r="E31" s="32" t="s">
        <v>192</v>
      </c>
      <c r="F31" s="32" t="s">
        <v>199</v>
      </c>
      <c r="G31" s="32" t="s">
        <v>203</v>
      </c>
      <c r="H31" s="38">
        <v>3</v>
      </c>
      <c r="I31" s="55">
        <v>7.75</v>
      </c>
      <c r="J31" s="39">
        <f t="shared" si="0"/>
        <v>23.25</v>
      </c>
      <c r="K31" s="56">
        <v>68</v>
      </c>
      <c r="L31" s="57">
        <f t="shared" si="1"/>
        <v>1581</v>
      </c>
      <c r="M31" s="42" t="s">
        <v>204</v>
      </c>
      <c r="N31" s="58" t="str">
        <f>IF($A31="","",$A31&amp;"#"&amp;COUNTIFS($A$7:$A31,$A31))</f>
        <v>46241#5</v>
      </c>
    </row>
    <row r="32" spans="1:14" ht="16.5" customHeight="1" x14ac:dyDescent="0.25">
      <c r="A32" s="44">
        <v>46244</v>
      </c>
      <c r="B32" s="31" t="str">
        <f>IF($A32="","",INDEX(Listen!$Q$6:$Q$12,WEEKDAY($A32,2)))</f>
        <v>Montag</v>
      </c>
      <c r="C32" s="49" t="s">
        <v>183</v>
      </c>
      <c r="D32" s="45" t="s">
        <v>25</v>
      </c>
      <c r="E32" s="45" t="s">
        <v>184</v>
      </c>
      <c r="F32" s="45" t="s">
        <v>153</v>
      </c>
      <c r="G32" s="45" t="s">
        <v>185</v>
      </c>
      <c r="H32" s="51">
        <v>1</v>
      </c>
      <c r="I32" s="59">
        <v>8.75</v>
      </c>
      <c r="J32" s="39">
        <f t="shared" si="0"/>
        <v>8.75</v>
      </c>
      <c r="K32" s="60">
        <v>62</v>
      </c>
      <c r="L32" s="57">
        <f t="shared" si="1"/>
        <v>542.5</v>
      </c>
      <c r="M32" s="53"/>
      <c r="N32" s="58" t="str">
        <f>IF($A32="","",$A32&amp;"#"&amp;COUNTIFS($A$7:$A32,$A32))</f>
        <v>46244#1</v>
      </c>
    </row>
    <row r="33" spans="1:14" ht="16.5" customHeight="1" x14ac:dyDescent="0.25">
      <c r="A33" s="30">
        <v>46244</v>
      </c>
      <c r="B33" s="31" t="str">
        <f>IF($A33="","",INDEX(Listen!$Q$6:$Q$12,WEEKDAY($A33,2)))</f>
        <v>Montag</v>
      </c>
      <c r="C33" s="36" t="s">
        <v>183</v>
      </c>
      <c r="D33" s="32" t="s">
        <v>25</v>
      </c>
      <c r="E33" s="32" t="s">
        <v>184</v>
      </c>
      <c r="F33" s="32" t="s">
        <v>153</v>
      </c>
      <c r="G33" s="32" t="s">
        <v>186</v>
      </c>
      <c r="H33" s="38">
        <v>5</v>
      </c>
      <c r="I33" s="55">
        <v>8.75</v>
      </c>
      <c r="J33" s="39">
        <f t="shared" si="0"/>
        <v>43.75</v>
      </c>
      <c r="K33" s="56">
        <v>54</v>
      </c>
      <c r="L33" s="57">
        <f t="shared" si="1"/>
        <v>2362.5</v>
      </c>
      <c r="M33" s="42"/>
      <c r="N33" s="58" t="str">
        <f>IF($A33="","",$A33&amp;"#"&amp;COUNTIFS($A$7:$A33,$A33))</f>
        <v>46244#2</v>
      </c>
    </row>
    <row r="34" spans="1:14" ht="16.5" customHeight="1" x14ac:dyDescent="0.25">
      <c r="A34" s="44">
        <v>46244</v>
      </c>
      <c r="B34" s="31" t="str">
        <f>IF($A34="","",INDEX(Listen!$Q$6:$Q$12,WEEKDAY($A34,2)))</f>
        <v>Montag</v>
      </c>
      <c r="C34" s="49" t="s">
        <v>183</v>
      </c>
      <c r="D34" s="45" t="s">
        <v>25</v>
      </c>
      <c r="E34" s="45" t="s">
        <v>184</v>
      </c>
      <c r="F34" s="45" t="s">
        <v>153</v>
      </c>
      <c r="G34" s="45" t="s">
        <v>187</v>
      </c>
      <c r="H34" s="51">
        <v>2</v>
      </c>
      <c r="I34" s="59">
        <v>8.75</v>
      </c>
      <c r="J34" s="39">
        <f t="shared" si="0"/>
        <v>17.5</v>
      </c>
      <c r="K34" s="60">
        <v>42</v>
      </c>
      <c r="L34" s="57">
        <f t="shared" si="1"/>
        <v>735</v>
      </c>
      <c r="M34" s="53"/>
      <c r="N34" s="58" t="str">
        <f>IF($A34="","",$A34&amp;"#"&amp;COUNTIFS($A$7:$A34,$A34))</f>
        <v>46244#3</v>
      </c>
    </row>
    <row r="35" spans="1:14" ht="16.5" customHeight="1" x14ac:dyDescent="0.25">
      <c r="A35" s="30">
        <v>46244</v>
      </c>
      <c r="B35" s="31" t="str">
        <f>IF($A35="","",INDEX(Listen!$Q$6:$Q$12,WEEKDAY($A35,2)))</f>
        <v>Montag</v>
      </c>
      <c r="C35" s="36" t="s">
        <v>188</v>
      </c>
      <c r="D35" s="32" t="s">
        <v>25</v>
      </c>
      <c r="E35" s="32" t="s">
        <v>184</v>
      </c>
      <c r="F35" s="32" t="s">
        <v>153</v>
      </c>
      <c r="G35" s="32" t="s">
        <v>205</v>
      </c>
      <c r="H35" s="38">
        <v>1</v>
      </c>
      <c r="I35" s="55">
        <v>8.75</v>
      </c>
      <c r="J35" s="39">
        <f t="shared" si="0"/>
        <v>8.75</v>
      </c>
      <c r="K35" s="56">
        <v>48</v>
      </c>
      <c r="L35" s="57">
        <f t="shared" si="1"/>
        <v>420</v>
      </c>
      <c r="M35" s="42"/>
      <c r="N35" s="58" t="str">
        <f>IF($A35="","",$A35&amp;"#"&amp;COUNTIFS($A$7:$A35,$A35))</f>
        <v>46244#4</v>
      </c>
    </row>
    <row r="36" spans="1:14" ht="16.5" customHeight="1" x14ac:dyDescent="0.25">
      <c r="A36" s="44">
        <v>46245</v>
      </c>
      <c r="B36" s="31" t="str">
        <f>IF($A36="","",INDEX(Listen!$Q$6:$Q$12,WEEKDAY($A36,2)))</f>
        <v>Dienstag</v>
      </c>
      <c r="C36" s="49" t="s">
        <v>183</v>
      </c>
      <c r="D36" s="45" t="s">
        <v>25</v>
      </c>
      <c r="E36" s="45" t="s">
        <v>184</v>
      </c>
      <c r="F36" s="45" t="s">
        <v>153</v>
      </c>
      <c r="G36" s="45" t="s">
        <v>185</v>
      </c>
      <c r="H36" s="51">
        <v>1</v>
      </c>
      <c r="I36" s="59">
        <v>8.75</v>
      </c>
      <c r="J36" s="39">
        <f t="shared" si="0"/>
        <v>8.75</v>
      </c>
      <c r="K36" s="60">
        <v>62</v>
      </c>
      <c r="L36" s="57">
        <f t="shared" si="1"/>
        <v>542.5</v>
      </c>
      <c r="M36" s="53"/>
      <c r="N36" s="58" t="str">
        <f>IF($A36="","",$A36&amp;"#"&amp;COUNTIFS($A$7:$A36,$A36))</f>
        <v>46245#1</v>
      </c>
    </row>
    <row r="37" spans="1:14" ht="16.5" customHeight="1" x14ac:dyDescent="0.25">
      <c r="A37" s="30">
        <v>46245</v>
      </c>
      <c r="B37" s="31" t="str">
        <f>IF($A37="","",INDEX(Listen!$Q$6:$Q$12,WEEKDAY($A37,2)))</f>
        <v>Dienstag</v>
      </c>
      <c r="C37" s="36" t="s">
        <v>183</v>
      </c>
      <c r="D37" s="32" t="s">
        <v>25</v>
      </c>
      <c r="E37" s="32" t="s">
        <v>184</v>
      </c>
      <c r="F37" s="32" t="s">
        <v>153</v>
      </c>
      <c r="G37" s="32" t="s">
        <v>186</v>
      </c>
      <c r="H37" s="38">
        <v>5</v>
      </c>
      <c r="I37" s="55">
        <v>8.75</v>
      </c>
      <c r="J37" s="39">
        <f t="shared" si="0"/>
        <v>43.75</v>
      </c>
      <c r="K37" s="56">
        <v>54</v>
      </c>
      <c r="L37" s="57">
        <f t="shared" si="1"/>
        <v>2362.5</v>
      </c>
      <c r="M37" s="42"/>
      <c r="N37" s="58" t="str">
        <f>IF($A37="","",$A37&amp;"#"&amp;COUNTIFS($A$7:$A37,$A37))</f>
        <v>46245#2</v>
      </c>
    </row>
    <row r="38" spans="1:14" ht="16.5" customHeight="1" x14ac:dyDescent="0.25">
      <c r="A38" s="44">
        <v>46245</v>
      </c>
      <c r="B38" s="31" t="str">
        <f>IF($A38="","",INDEX(Listen!$Q$6:$Q$12,WEEKDAY($A38,2)))</f>
        <v>Dienstag</v>
      </c>
      <c r="C38" s="49" t="s">
        <v>183</v>
      </c>
      <c r="D38" s="45" t="s">
        <v>25</v>
      </c>
      <c r="E38" s="45" t="s">
        <v>184</v>
      </c>
      <c r="F38" s="45" t="s">
        <v>153</v>
      </c>
      <c r="G38" s="45" t="s">
        <v>187</v>
      </c>
      <c r="H38" s="51">
        <v>2</v>
      </c>
      <c r="I38" s="59">
        <v>8.75</v>
      </c>
      <c r="J38" s="39">
        <f t="shared" si="0"/>
        <v>17.5</v>
      </c>
      <c r="K38" s="60">
        <v>42</v>
      </c>
      <c r="L38" s="57">
        <f t="shared" si="1"/>
        <v>735</v>
      </c>
      <c r="M38" s="53"/>
      <c r="N38" s="58" t="str">
        <f>IF($A38="","",$A38&amp;"#"&amp;COUNTIFS($A$7:$A38,$A38))</f>
        <v>46245#3</v>
      </c>
    </row>
    <row r="39" spans="1:14" ht="16.5" customHeight="1" x14ac:dyDescent="0.25">
      <c r="A39" s="30">
        <v>46245</v>
      </c>
      <c r="B39" s="31" t="str">
        <f>IF($A39="","",INDEX(Listen!$Q$6:$Q$12,WEEKDAY($A39,2)))</f>
        <v>Dienstag</v>
      </c>
      <c r="C39" s="36" t="s">
        <v>188</v>
      </c>
      <c r="D39" s="32" t="s">
        <v>25</v>
      </c>
      <c r="E39" s="32" t="s">
        <v>184</v>
      </c>
      <c r="F39" s="32" t="s">
        <v>153</v>
      </c>
      <c r="G39" s="32" t="s">
        <v>205</v>
      </c>
      <c r="H39" s="38">
        <v>1</v>
      </c>
      <c r="I39" s="55">
        <v>8.75</v>
      </c>
      <c r="J39" s="39">
        <f t="shared" ref="J39:J70" si="2">IF(OR($H39="",$I39=""),"",ROUND($H39*$I39,2))</f>
        <v>8.75</v>
      </c>
      <c r="K39" s="56">
        <v>48</v>
      </c>
      <c r="L39" s="57">
        <f t="shared" ref="L39:L70" si="3">IF(OR($J39="",$K39=""),"",ROUND($J39*$K39,2))</f>
        <v>420</v>
      </c>
      <c r="M39" s="42"/>
      <c r="N39" s="58" t="str">
        <f>IF($A39="","",$A39&amp;"#"&amp;COUNTIFS($A$7:$A39,$A39))</f>
        <v>46245#4</v>
      </c>
    </row>
    <row r="40" spans="1:14" ht="16.5" customHeight="1" x14ac:dyDescent="0.25">
      <c r="A40" s="44">
        <v>46245</v>
      </c>
      <c r="B40" s="31" t="str">
        <f>IF($A40="","",INDEX(Listen!$Q$6:$Q$12,WEEKDAY($A40,2)))</f>
        <v>Dienstag</v>
      </c>
      <c r="C40" s="49" t="s">
        <v>183</v>
      </c>
      <c r="D40" s="45" t="s">
        <v>206</v>
      </c>
      <c r="E40" s="45" t="s">
        <v>192</v>
      </c>
      <c r="F40" s="45" t="s">
        <v>207</v>
      </c>
      <c r="G40" s="45" t="s">
        <v>208</v>
      </c>
      <c r="H40" s="51">
        <v>4</v>
      </c>
      <c r="I40" s="59">
        <v>8.75</v>
      </c>
      <c r="J40" s="39">
        <f t="shared" si="2"/>
        <v>35</v>
      </c>
      <c r="K40" s="60">
        <v>58</v>
      </c>
      <c r="L40" s="57">
        <f t="shared" si="3"/>
        <v>2030</v>
      </c>
      <c r="M40" s="53"/>
      <c r="N40" s="58" t="str">
        <f>IF($A40="","",$A40&amp;"#"&amp;COUNTIFS($A$7:$A40,$A40))</f>
        <v>46245#5</v>
      </c>
    </row>
    <row r="41" spans="1:14" ht="16.5" customHeight="1" x14ac:dyDescent="0.25">
      <c r="A41" s="30">
        <v>46246</v>
      </c>
      <c r="B41" s="31" t="str">
        <f>IF($A41="","",INDEX(Listen!$Q$6:$Q$12,WEEKDAY($A41,2)))</f>
        <v>Mittwoch</v>
      </c>
      <c r="C41" s="36" t="s">
        <v>183</v>
      </c>
      <c r="D41" s="32" t="s">
        <v>25</v>
      </c>
      <c r="E41" s="32" t="s">
        <v>184</v>
      </c>
      <c r="F41" s="32" t="s">
        <v>153</v>
      </c>
      <c r="G41" s="32" t="s">
        <v>185</v>
      </c>
      <c r="H41" s="38">
        <v>1</v>
      </c>
      <c r="I41" s="55">
        <v>8.75</v>
      </c>
      <c r="J41" s="39">
        <f t="shared" si="2"/>
        <v>8.75</v>
      </c>
      <c r="K41" s="56">
        <v>62</v>
      </c>
      <c r="L41" s="57">
        <f t="shared" si="3"/>
        <v>542.5</v>
      </c>
      <c r="M41" s="42"/>
      <c r="N41" s="58" t="str">
        <f>IF($A41="","",$A41&amp;"#"&amp;COUNTIFS($A$7:$A41,$A41))</f>
        <v>46246#1</v>
      </c>
    </row>
    <row r="42" spans="1:14" ht="16.5" customHeight="1" x14ac:dyDescent="0.25">
      <c r="A42" s="44">
        <v>46246</v>
      </c>
      <c r="B42" s="31" t="str">
        <f>IF($A42="","",INDEX(Listen!$Q$6:$Q$12,WEEKDAY($A42,2)))</f>
        <v>Mittwoch</v>
      </c>
      <c r="C42" s="49" t="s">
        <v>183</v>
      </c>
      <c r="D42" s="45" t="s">
        <v>25</v>
      </c>
      <c r="E42" s="45" t="s">
        <v>184</v>
      </c>
      <c r="F42" s="45" t="s">
        <v>153</v>
      </c>
      <c r="G42" s="45" t="s">
        <v>186</v>
      </c>
      <c r="H42" s="51">
        <v>5</v>
      </c>
      <c r="I42" s="59">
        <v>8.75</v>
      </c>
      <c r="J42" s="39">
        <f t="shared" si="2"/>
        <v>43.75</v>
      </c>
      <c r="K42" s="60">
        <v>54</v>
      </c>
      <c r="L42" s="57">
        <f t="shared" si="3"/>
        <v>2362.5</v>
      </c>
      <c r="M42" s="53"/>
      <c r="N42" s="58" t="str">
        <f>IF($A42="","",$A42&amp;"#"&amp;COUNTIFS($A$7:$A42,$A42))</f>
        <v>46246#2</v>
      </c>
    </row>
    <row r="43" spans="1:14" ht="16.5" customHeight="1" x14ac:dyDescent="0.25">
      <c r="A43" s="30">
        <v>46246</v>
      </c>
      <c r="B43" s="31" t="str">
        <f>IF($A43="","",INDEX(Listen!$Q$6:$Q$12,WEEKDAY($A43,2)))</f>
        <v>Mittwoch</v>
      </c>
      <c r="C43" s="36" t="s">
        <v>183</v>
      </c>
      <c r="D43" s="32" t="s">
        <v>25</v>
      </c>
      <c r="E43" s="32" t="s">
        <v>184</v>
      </c>
      <c r="F43" s="32" t="s">
        <v>153</v>
      </c>
      <c r="G43" s="32" t="s">
        <v>187</v>
      </c>
      <c r="H43" s="38">
        <v>2</v>
      </c>
      <c r="I43" s="55">
        <v>8.75</v>
      </c>
      <c r="J43" s="39">
        <f t="shared" si="2"/>
        <v>17.5</v>
      </c>
      <c r="K43" s="56">
        <v>42</v>
      </c>
      <c r="L43" s="57">
        <f t="shared" si="3"/>
        <v>735</v>
      </c>
      <c r="M43" s="42"/>
      <c r="N43" s="58" t="str">
        <f>IF($A43="","",$A43&amp;"#"&amp;COUNTIFS($A$7:$A43,$A43))</f>
        <v>46246#3</v>
      </c>
    </row>
    <row r="44" spans="1:14" ht="16.5" customHeight="1" x14ac:dyDescent="0.25">
      <c r="A44" s="44">
        <v>46246</v>
      </c>
      <c r="B44" s="31" t="str">
        <f>IF($A44="","",INDEX(Listen!$Q$6:$Q$12,WEEKDAY($A44,2)))</f>
        <v>Mittwoch</v>
      </c>
      <c r="C44" s="49" t="s">
        <v>188</v>
      </c>
      <c r="D44" s="45" t="s">
        <v>25</v>
      </c>
      <c r="E44" s="45" t="s">
        <v>184</v>
      </c>
      <c r="F44" s="45" t="s">
        <v>153</v>
      </c>
      <c r="G44" s="45" t="s">
        <v>205</v>
      </c>
      <c r="H44" s="51">
        <v>1</v>
      </c>
      <c r="I44" s="59">
        <v>8.75</v>
      </c>
      <c r="J44" s="39">
        <f t="shared" si="2"/>
        <v>8.75</v>
      </c>
      <c r="K44" s="60">
        <v>48</v>
      </c>
      <c r="L44" s="57">
        <f t="shared" si="3"/>
        <v>420</v>
      </c>
      <c r="M44" s="53"/>
      <c r="N44" s="58" t="str">
        <f>IF($A44="","",$A44&amp;"#"&amp;COUNTIFS($A$7:$A44,$A44))</f>
        <v>46246#4</v>
      </c>
    </row>
    <row r="45" spans="1:14" ht="16.5" customHeight="1" x14ac:dyDescent="0.25">
      <c r="A45" s="30">
        <v>46246</v>
      </c>
      <c r="B45" s="31" t="str">
        <f>IF($A45="","",INDEX(Listen!$Q$6:$Q$12,WEEKDAY($A45,2)))</f>
        <v>Mittwoch</v>
      </c>
      <c r="C45" s="36" t="s">
        <v>183</v>
      </c>
      <c r="D45" s="32" t="s">
        <v>206</v>
      </c>
      <c r="E45" s="32" t="s">
        <v>192</v>
      </c>
      <c r="F45" s="32" t="s">
        <v>207</v>
      </c>
      <c r="G45" s="32" t="s">
        <v>208</v>
      </c>
      <c r="H45" s="38">
        <v>4</v>
      </c>
      <c r="I45" s="55">
        <v>8.75</v>
      </c>
      <c r="J45" s="39">
        <f t="shared" si="2"/>
        <v>35</v>
      </c>
      <c r="K45" s="56">
        <v>58</v>
      </c>
      <c r="L45" s="57">
        <f t="shared" si="3"/>
        <v>2030</v>
      </c>
      <c r="M45" s="42"/>
      <c r="N45" s="58" t="str">
        <f>IF($A45="","",$A45&amp;"#"&amp;COUNTIFS($A$7:$A45,$A45))</f>
        <v>46246#5</v>
      </c>
    </row>
    <row r="46" spans="1:14" ht="16.5" customHeight="1" x14ac:dyDescent="0.25">
      <c r="A46" s="44">
        <v>46247</v>
      </c>
      <c r="B46" s="31" t="str">
        <f>IF($A46="","",INDEX(Listen!$Q$6:$Q$12,WEEKDAY($A46,2)))</f>
        <v>Donnerstag</v>
      </c>
      <c r="C46" s="49" t="s">
        <v>183</v>
      </c>
      <c r="D46" s="45" t="s">
        <v>25</v>
      </c>
      <c r="E46" s="45" t="s">
        <v>184</v>
      </c>
      <c r="F46" s="45" t="s">
        <v>153</v>
      </c>
      <c r="G46" s="45" t="s">
        <v>185</v>
      </c>
      <c r="H46" s="51">
        <v>1</v>
      </c>
      <c r="I46" s="59">
        <v>8</v>
      </c>
      <c r="J46" s="39">
        <f t="shared" si="2"/>
        <v>8</v>
      </c>
      <c r="K46" s="60">
        <v>62</v>
      </c>
      <c r="L46" s="57">
        <f t="shared" si="3"/>
        <v>496</v>
      </c>
      <c r="M46" s="53"/>
      <c r="N46" s="58" t="str">
        <f>IF($A46="","",$A46&amp;"#"&amp;COUNTIFS($A$7:$A46,$A46))</f>
        <v>46247#1</v>
      </c>
    </row>
    <row r="47" spans="1:14" ht="16.5" customHeight="1" x14ac:dyDescent="0.25">
      <c r="A47" s="30">
        <v>46247</v>
      </c>
      <c r="B47" s="31" t="str">
        <f>IF($A47="","",INDEX(Listen!$Q$6:$Q$12,WEEKDAY($A47,2)))</f>
        <v>Donnerstag</v>
      </c>
      <c r="C47" s="36" t="s">
        <v>183</v>
      </c>
      <c r="D47" s="32" t="s">
        <v>25</v>
      </c>
      <c r="E47" s="32" t="s">
        <v>184</v>
      </c>
      <c r="F47" s="32" t="s">
        <v>153</v>
      </c>
      <c r="G47" s="32" t="s">
        <v>186</v>
      </c>
      <c r="H47" s="38">
        <v>5</v>
      </c>
      <c r="I47" s="55">
        <v>8</v>
      </c>
      <c r="J47" s="39">
        <f t="shared" si="2"/>
        <v>40</v>
      </c>
      <c r="K47" s="56">
        <v>54</v>
      </c>
      <c r="L47" s="57">
        <f t="shared" si="3"/>
        <v>2160</v>
      </c>
      <c r="M47" s="42"/>
      <c r="N47" s="58" t="str">
        <f>IF($A47="","",$A47&amp;"#"&amp;COUNTIFS($A$7:$A47,$A47))</f>
        <v>46247#2</v>
      </c>
    </row>
    <row r="48" spans="1:14" ht="16.5" customHeight="1" x14ac:dyDescent="0.25">
      <c r="A48" s="44">
        <v>46247</v>
      </c>
      <c r="B48" s="31" t="str">
        <f>IF($A48="","",INDEX(Listen!$Q$6:$Q$12,WEEKDAY($A48,2)))</f>
        <v>Donnerstag</v>
      </c>
      <c r="C48" s="49" t="s">
        <v>183</v>
      </c>
      <c r="D48" s="45" t="s">
        <v>25</v>
      </c>
      <c r="E48" s="45" t="s">
        <v>184</v>
      </c>
      <c r="F48" s="45" t="s">
        <v>153</v>
      </c>
      <c r="G48" s="45" t="s">
        <v>187</v>
      </c>
      <c r="H48" s="51">
        <v>2</v>
      </c>
      <c r="I48" s="59">
        <v>8</v>
      </c>
      <c r="J48" s="39">
        <f t="shared" si="2"/>
        <v>16</v>
      </c>
      <c r="K48" s="60">
        <v>42</v>
      </c>
      <c r="L48" s="57">
        <f t="shared" si="3"/>
        <v>672</v>
      </c>
      <c r="M48" s="53"/>
      <c r="N48" s="58" t="str">
        <f>IF($A48="","",$A48&amp;"#"&amp;COUNTIFS($A$7:$A48,$A48))</f>
        <v>46247#3</v>
      </c>
    </row>
    <row r="49" spans="1:14" ht="16.5" customHeight="1" x14ac:dyDescent="0.25">
      <c r="A49" s="30">
        <v>46247</v>
      </c>
      <c r="B49" s="31" t="str">
        <f>IF($A49="","",INDEX(Listen!$Q$6:$Q$12,WEEKDAY($A49,2)))</f>
        <v>Donnerstag</v>
      </c>
      <c r="C49" s="36" t="s">
        <v>188</v>
      </c>
      <c r="D49" s="32" t="s">
        <v>25</v>
      </c>
      <c r="E49" s="32" t="s">
        <v>184</v>
      </c>
      <c r="F49" s="32" t="s">
        <v>153</v>
      </c>
      <c r="G49" s="32" t="s">
        <v>205</v>
      </c>
      <c r="H49" s="38">
        <v>1</v>
      </c>
      <c r="I49" s="55">
        <v>8</v>
      </c>
      <c r="J49" s="39">
        <f t="shared" si="2"/>
        <v>8</v>
      </c>
      <c r="K49" s="56">
        <v>48</v>
      </c>
      <c r="L49" s="57">
        <f t="shared" si="3"/>
        <v>384</v>
      </c>
      <c r="M49" s="42"/>
      <c r="N49" s="58" t="str">
        <f>IF($A49="","",$A49&amp;"#"&amp;COUNTIFS($A$7:$A49,$A49))</f>
        <v>46247#4</v>
      </c>
    </row>
    <row r="50" spans="1:14" ht="16.5" customHeight="1" x14ac:dyDescent="0.25">
      <c r="A50" s="44">
        <v>46247</v>
      </c>
      <c r="B50" s="31" t="str">
        <f>IF($A50="","",INDEX(Listen!$Q$6:$Q$12,WEEKDAY($A50,2)))</f>
        <v>Donnerstag</v>
      </c>
      <c r="C50" s="49" t="s">
        <v>188</v>
      </c>
      <c r="D50" s="45" t="s">
        <v>25</v>
      </c>
      <c r="E50" s="45" t="s">
        <v>184</v>
      </c>
      <c r="F50" s="45" t="s">
        <v>153</v>
      </c>
      <c r="G50" s="45" t="s">
        <v>209</v>
      </c>
      <c r="H50" s="51">
        <v>1</v>
      </c>
      <c r="I50" s="59">
        <v>5</v>
      </c>
      <c r="J50" s="39">
        <f t="shared" si="2"/>
        <v>5</v>
      </c>
      <c r="K50" s="60">
        <v>145</v>
      </c>
      <c r="L50" s="57">
        <f t="shared" si="3"/>
        <v>725</v>
      </c>
      <c r="M50" s="53" t="s">
        <v>210</v>
      </c>
      <c r="N50" s="58" t="str">
        <f>IF($A50="","",$A50&amp;"#"&amp;COUNTIFS($A$7:$A50,$A50))</f>
        <v>46247#5</v>
      </c>
    </row>
    <row r="51" spans="1:14" ht="16.5" customHeight="1" x14ac:dyDescent="0.25">
      <c r="A51" s="30">
        <v>46247</v>
      </c>
      <c r="B51" s="31" t="str">
        <f>IF($A51="","",INDEX(Listen!$Q$6:$Q$12,WEEKDAY($A51,2)))</f>
        <v>Donnerstag</v>
      </c>
      <c r="C51" s="36" t="s">
        <v>188</v>
      </c>
      <c r="D51" s="32" t="s">
        <v>25</v>
      </c>
      <c r="E51" s="32" t="s">
        <v>184</v>
      </c>
      <c r="F51" s="32" t="s">
        <v>153</v>
      </c>
      <c r="G51" s="32" t="s">
        <v>211</v>
      </c>
      <c r="H51" s="38">
        <v>3</v>
      </c>
      <c r="I51" s="55">
        <v>5</v>
      </c>
      <c r="J51" s="39">
        <f t="shared" si="2"/>
        <v>15</v>
      </c>
      <c r="K51" s="56">
        <v>9</v>
      </c>
      <c r="L51" s="57">
        <f t="shared" si="3"/>
        <v>135</v>
      </c>
      <c r="M51" s="42"/>
      <c r="N51" s="58" t="str">
        <f>IF($A51="","",$A51&amp;"#"&amp;COUNTIFS($A$7:$A51,$A51))</f>
        <v>46247#6</v>
      </c>
    </row>
    <row r="52" spans="1:14" ht="16.5" customHeight="1" x14ac:dyDescent="0.25">
      <c r="A52" s="44">
        <v>46248</v>
      </c>
      <c r="B52" s="31" t="str">
        <f>IF($A52="","",INDEX(Listen!$Q$6:$Q$12,WEEKDAY($A52,2)))</f>
        <v>Freitag</v>
      </c>
      <c r="C52" s="49" t="s">
        <v>183</v>
      </c>
      <c r="D52" s="45" t="s">
        <v>25</v>
      </c>
      <c r="E52" s="45" t="s">
        <v>184</v>
      </c>
      <c r="F52" s="45" t="s">
        <v>153</v>
      </c>
      <c r="G52" s="45" t="s">
        <v>185</v>
      </c>
      <c r="H52" s="51">
        <v>1</v>
      </c>
      <c r="I52" s="59">
        <v>8.75</v>
      </c>
      <c r="J52" s="39">
        <f t="shared" si="2"/>
        <v>8.75</v>
      </c>
      <c r="K52" s="60">
        <v>62</v>
      </c>
      <c r="L52" s="57">
        <f t="shared" si="3"/>
        <v>542.5</v>
      </c>
      <c r="M52" s="53"/>
      <c r="N52" s="58" t="str">
        <f>IF($A52="","",$A52&amp;"#"&amp;COUNTIFS($A$7:$A52,$A52))</f>
        <v>46248#1</v>
      </c>
    </row>
    <row r="53" spans="1:14" ht="16.5" customHeight="1" x14ac:dyDescent="0.25">
      <c r="A53" s="30">
        <v>46248</v>
      </c>
      <c r="B53" s="31" t="str">
        <f>IF($A53="","",INDEX(Listen!$Q$6:$Q$12,WEEKDAY($A53,2)))</f>
        <v>Freitag</v>
      </c>
      <c r="C53" s="36" t="s">
        <v>183</v>
      </c>
      <c r="D53" s="32" t="s">
        <v>25</v>
      </c>
      <c r="E53" s="32" t="s">
        <v>184</v>
      </c>
      <c r="F53" s="32" t="s">
        <v>153</v>
      </c>
      <c r="G53" s="32" t="s">
        <v>186</v>
      </c>
      <c r="H53" s="38">
        <v>5</v>
      </c>
      <c r="I53" s="55">
        <v>8.75</v>
      </c>
      <c r="J53" s="39">
        <f t="shared" si="2"/>
        <v>43.75</v>
      </c>
      <c r="K53" s="56">
        <v>54</v>
      </c>
      <c r="L53" s="57">
        <f t="shared" si="3"/>
        <v>2362.5</v>
      </c>
      <c r="M53" s="42"/>
      <c r="N53" s="58" t="str">
        <f>IF($A53="","",$A53&amp;"#"&amp;COUNTIFS($A$7:$A53,$A53))</f>
        <v>46248#2</v>
      </c>
    </row>
    <row r="54" spans="1:14" ht="16.5" customHeight="1" x14ac:dyDescent="0.25">
      <c r="A54" s="44">
        <v>46248</v>
      </c>
      <c r="B54" s="31" t="str">
        <f>IF($A54="","",INDEX(Listen!$Q$6:$Q$12,WEEKDAY($A54,2)))</f>
        <v>Freitag</v>
      </c>
      <c r="C54" s="49" t="s">
        <v>183</v>
      </c>
      <c r="D54" s="45" t="s">
        <v>25</v>
      </c>
      <c r="E54" s="45" t="s">
        <v>184</v>
      </c>
      <c r="F54" s="45" t="s">
        <v>153</v>
      </c>
      <c r="G54" s="45" t="s">
        <v>187</v>
      </c>
      <c r="H54" s="51">
        <v>2</v>
      </c>
      <c r="I54" s="59">
        <v>8.75</v>
      </c>
      <c r="J54" s="39">
        <f t="shared" si="2"/>
        <v>17.5</v>
      </c>
      <c r="K54" s="60">
        <v>42</v>
      </c>
      <c r="L54" s="57">
        <f t="shared" si="3"/>
        <v>735</v>
      </c>
      <c r="M54" s="53"/>
      <c r="N54" s="58" t="str">
        <f>IF($A54="","",$A54&amp;"#"&amp;COUNTIFS($A$7:$A54,$A54))</f>
        <v>46248#3</v>
      </c>
    </row>
    <row r="55" spans="1:14" ht="16.5" customHeight="1" x14ac:dyDescent="0.25">
      <c r="A55" s="30">
        <v>46248</v>
      </c>
      <c r="B55" s="31" t="str">
        <f>IF($A55="","",INDEX(Listen!$Q$6:$Q$12,WEEKDAY($A55,2)))</f>
        <v>Freitag</v>
      </c>
      <c r="C55" s="36" t="s">
        <v>188</v>
      </c>
      <c r="D55" s="32" t="s">
        <v>25</v>
      </c>
      <c r="E55" s="32" t="s">
        <v>184</v>
      </c>
      <c r="F55" s="32" t="s">
        <v>153</v>
      </c>
      <c r="G55" s="32" t="s">
        <v>205</v>
      </c>
      <c r="H55" s="38">
        <v>1</v>
      </c>
      <c r="I55" s="55">
        <v>8.75</v>
      </c>
      <c r="J55" s="39">
        <f t="shared" si="2"/>
        <v>8.75</v>
      </c>
      <c r="K55" s="56">
        <v>48</v>
      </c>
      <c r="L55" s="57">
        <f t="shared" si="3"/>
        <v>420</v>
      </c>
      <c r="M55" s="42"/>
      <c r="N55" s="58" t="str">
        <f>IF($A55="","",$A55&amp;"#"&amp;COUNTIFS($A$7:$A55,$A55))</f>
        <v>46248#4</v>
      </c>
    </row>
    <row r="56" spans="1:14" ht="16.5" customHeight="1" x14ac:dyDescent="0.25">
      <c r="A56" s="44">
        <v>46251</v>
      </c>
      <c r="B56" s="31" t="str">
        <f>IF($A56="","",INDEX(Listen!$Q$6:$Q$12,WEEKDAY($A56,2)))</f>
        <v>Montag</v>
      </c>
      <c r="C56" s="49" t="s">
        <v>183</v>
      </c>
      <c r="D56" s="45" t="s">
        <v>25</v>
      </c>
      <c r="E56" s="45" t="s">
        <v>184</v>
      </c>
      <c r="F56" s="45" t="s">
        <v>153</v>
      </c>
      <c r="G56" s="45" t="s">
        <v>185</v>
      </c>
      <c r="H56" s="51">
        <v>1</v>
      </c>
      <c r="I56" s="59">
        <v>8.75</v>
      </c>
      <c r="J56" s="39">
        <f t="shared" si="2"/>
        <v>8.75</v>
      </c>
      <c r="K56" s="60">
        <v>62</v>
      </c>
      <c r="L56" s="57">
        <f t="shared" si="3"/>
        <v>542.5</v>
      </c>
      <c r="M56" s="53"/>
      <c r="N56" s="58" t="str">
        <f>IF($A56="","",$A56&amp;"#"&amp;COUNTIFS($A$7:$A56,$A56))</f>
        <v>46251#1</v>
      </c>
    </row>
    <row r="57" spans="1:14" ht="16.5" customHeight="1" x14ac:dyDescent="0.25">
      <c r="A57" s="30">
        <v>46251</v>
      </c>
      <c r="B57" s="31" t="str">
        <f>IF($A57="","",INDEX(Listen!$Q$6:$Q$12,WEEKDAY($A57,2)))</f>
        <v>Montag</v>
      </c>
      <c r="C57" s="36" t="s">
        <v>183</v>
      </c>
      <c r="D57" s="32" t="s">
        <v>25</v>
      </c>
      <c r="E57" s="32" t="s">
        <v>184</v>
      </c>
      <c r="F57" s="32" t="s">
        <v>153</v>
      </c>
      <c r="G57" s="32" t="s">
        <v>186</v>
      </c>
      <c r="H57" s="38">
        <v>6</v>
      </c>
      <c r="I57" s="55">
        <v>8.75</v>
      </c>
      <c r="J57" s="39">
        <f t="shared" si="2"/>
        <v>52.5</v>
      </c>
      <c r="K57" s="56">
        <v>54</v>
      </c>
      <c r="L57" s="57">
        <f t="shared" si="3"/>
        <v>2835</v>
      </c>
      <c r="M57" s="42"/>
      <c r="N57" s="58" t="str">
        <f>IF($A57="","",$A57&amp;"#"&amp;COUNTIFS($A$7:$A57,$A57))</f>
        <v>46251#2</v>
      </c>
    </row>
    <row r="58" spans="1:14" ht="16.5" customHeight="1" x14ac:dyDescent="0.25">
      <c r="A58" s="44">
        <v>46251</v>
      </c>
      <c r="B58" s="31" t="str">
        <f>IF($A58="","",INDEX(Listen!$Q$6:$Q$12,WEEKDAY($A58,2)))</f>
        <v>Montag</v>
      </c>
      <c r="C58" s="49" t="s">
        <v>183</v>
      </c>
      <c r="D58" s="45" t="s">
        <v>25</v>
      </c>
      <c r="E58" s="45" t="s">
        <v>184</v>
      </c>
      <c r="F58" s="45" t="s">
        <v>153</v>
      </c>
      <c r="G58" s="45" t="s">
        <v>187</v>
      </c>
      <c r="H58" s="51">
        <v>2</v>
      </c>
      <c r="I58" s="59">
        <v>8.75</v>
      </c>
      <c r="J58" s="39">
        <f t="shared" si="2"/>
        <v>17.5</v>
      </c>
      <c r="K58" s="60">
        <v>42</v>
      </c>
      <c r="L58" s="57">
        <f t="shared" si="3"/>
        <v>735</v>
      </c>
      <c r="M58" s="53"/>
      <c r="N58" s="58" t="str">
        <f>IF($A58="","",$A58&amp;"#"&amp;COUNTIFS($A$7:$A58,$A58))</f>
        <v>46251#3</v>
      </c>
    </row>
    <row r="59" spans="1:14" ht="16.5" customHeight="1" x14ac:dyDescent="0.25">
      <c r="A59" s="30">
        <v>46251</v>
      </c>
      <c r="B59" s="31" t="str">
        <f>IF($A59="","",INDEX(Listen!$Q$6:$Q$12,WEEKDAY($A59,2)))</f>
        <v>Montag</v>
      </c>
      <c r="C59" s="36" t="s">
        <v>188</v>
      </c>
      <c r="D59" s="32" t="s">
        <v>25</v>
      </c>
      <c r="E59" s="32" t="s">
        <v>184</v>
      </c>
      <c r="F59" s="32" t="s">
        <v>153</v>
      </c>
      <c r="G59" s="32" t="s">
        <v>205</v>
      </c>
      <c r="H59" s="38">
        <v>1</v>
      </c>
      <c r="I59" s="55">
        <v>8.75</v>
      </c>
      <c r="J59" s="39">
        <f t="shared" si="2"/>
        <v>8.75</v>
      </c>
      <c r="K59" s="56">
        <v>48</v>
      </c>
      <c r="L59" s="57">
        <f t="shared" si="3"/>
        <v>420</v>
      </c>
      <c r="M59" s="42"/>
      <c r="N59" s="58" t="str">
        <f>IF($A59="","",$A59&amp;"#"&amp;COUNTIFS($A$7:$A59,$A59))</f>
        <v>46251#4</v>
      </c>
    </row>
    <row r="60" spans="1:14" ht="16.5" customHeight="1" x14ac:dyDescent="0.25">
      <c r="A60" s="44">
        <v>46252</v>
      </c>
      <c r="B60" s="31" t="str">
        <f>IF($A60="","",INDEX(Listen!$Q$6:$Q$12,WEEKDAY($A60,2)))</f>
        <v>Dienstag</v>
      </c>
      <c r="C60" s="49" t="s">
        <v>183</v>
      </c>
      <c r="D60" s="45" t="s">
        <v>25</v>
      </c>
      <c r="E60" s="45" t="s">
        <v>184</v>
      </c>
      <c r="F60" s="45" t="s">
        <v>153</v>
      </c>
      <c r="G60" s="45" t="s">
        <v>185</v>
      </c>
      <c r="H60" s="51">
        <v>1</v>
      </c>
      <c r="I60" s="59">
        <v>0.5</v>
      </c>
      <c r="J60" s="39">
        <f t="shared" si="2"/>
        <v>0.5</v>
      </c>
      <c r="K60" s="60">
        <v>62</v>
      </c>
      <c r="L60" s="57">
        <f t="shared" si="3"/>
        <v>31</v>
      </c>
      <c r="M60" s="53"/>
      <c r="N60" s="58" t="str">
        <f>IF($A60="","",$A60&amp;"#"&amp;COUNTIFS($A$7:$A60,$A60))</f>
        <v>46252#1</v>
      </c>
    </row>
    <row r="61" spans="1:14" ht="16.5" customHeight="1" x14ac:dyDescent="0.25">
      <c r="A61" s="30">
        <v>46252</v>
      </c>
      <c r="B61" s="31" t="str">
        <f>IF($A61="","",INDEX(Listen!$Q$6:$Q$12,WEEKDAY($A61,2)))</f>
        <v>Dienstag</v>
      </c>
      <c r="C61" s="36" t="s">
        <v>183</v>
      </c>
      <c r="D61" s="32" t="s">
        <v>25</v>
      </c>
      <c r="E61" s="32" t="s">
        <v>184</v>
      </c>
      <c r="F61" s="32" t="s">
        <v>153</v>
      </c>
      <c r="G61" s="32" t="s">
        <v>186</v>
      </c>
      <c r="H61" s="38">
        <v>6</v>
      </c>
      <c r="I61" s="55">
        <v>0.5</v>
      </c>
      <c r="J61" s="39">
        <f t="shared" si="2"/>
        <v>3</v>
      </c>
      <c r="K61" s="56">
        <v>54</v>
      </c>
      <c r="L61" s="57">
        <f t="shared" si="3"/>
        <v>162</v>
      </c>
      <c r="M61" s="42"/>
      <c r="N61" s="58" t="str">
        <f>IF($A61="","",$A61&amp;"#"&amp;COUNTIFS($A$7:$A61,$A61))</f>
        <v>46252#2</v>
      </c>
    </row>
    <row r="62" spans="1:14" ht="16.5" customHeight="1" x14ac:dyDescent="0.25">
      <c r="A62" s="44">
        <v>46252</v>
      </c>
      <c r="B62" s="31" t="str">
        <f>IF($A62="","",INDEX(Listen!$Q$6:$Q$12,WEEKDAY($A62,2)))</f>
        <v>Dienstag</v>
      </c>
      <c r="C62" s="49" t="s">
        <v>183</v>
      </c>
      <c r="D62" s="45" t="s">
        <v>25</v>
      </c>
      <c r="E62" s="45" t="s">
        <v>184</v>
      </c>
      <c r="F62" s="45" t="s">
        <v>153</v>
      </c>
      <c r="G62" s="45" t="s">
        <v>187</v>
      </c>
      <c r="H62" s="51">
        <v>2</v>
      </c>
      <c r="I62" s="59">
        <v>0.5</v>
      </c>
      <c r="J62" s="39">
        <f t="shared" si="2"/>
        <v>1</v>
      </c>
      <c r="K62" s="60">
        <v>42</v>
      </c>
      <c r="L62" s="57">
        <f t="shared" si="3"/>
        <v>42</v>
      </c>
      <c r="M62" s="53"/>
      <c r="N62" s="58" t="str">
        <f>IF($A62="","",$A62&amp;"#"&amp;COUNTIFS($A$7:$A62,$A62))</f>
        <v>46252#3</v>
      </c>
    </row>
    <row r="63" spans="1:14" ht="16.5" customHeight="1" x14ac:dyDescent="0.25">
      <c r="A63" s="30">
        <v>46252</v>
      </c>
      <c r="B63" s="31" t="str">
        <f>IF($A63="","",INDEX(Listen!$Q$6:$Q$12,WEEKDAY($A63,2)))</f>
        <v>Dienstag</v>
      </c>
      <c r="C63" s="36" t="s">
        <v>188</v>
      </c>
      <c r="D63" s="32" t="s">
        <v>25</v>
      </c>
      <c r="E63" s="32" t="s">
        <v>184</v>
      </c>
      <c r="F63" s="32" t="s">
        <v>153</v>
      </c>
      <c r="G63" s="32" t="s">
        <v>205</v>
      </c>
      <c r="H63" s="38">
        <v>1</v>
      </c>
      <c r="I63" s="55">
        <v>0.5</v>
      </c>
      <c r="J63" s="39">
        <f t="shared" si="2"/>
        <v>0.5</v>
      </c>
      <c r="K63" s="56">
        <v>48</v>
      </c>
      <c r="L63" s="57">
        <f t="shared" si="3"/>
        <v>24</v>
      </c>
      <c r="M63" s="42"/>
      <c r="N63" s="58" t="str">
        <f>IF($A63="","",$A63&amp;"#"&amp;COUNTIFS($A$7:$A63,$A63))</f>
        <v>46252#4</v>
      </c>
    </row>
    <row r="64" spans="1:14" ht="16.5" customHeight="1" x14ac:dyDescent="0.25">
      <c r="A64" s="44">
        <v>46253</v>
      </c>
      <c r="B64" s="31" t="str">
        <f>IF($A64="","",INDEX(Listen!$Q$6:$Q$12,WEEKDAY($A64,2)))</f>
        <v>Mittwoch</v>
      </c>
      <c r="C64" s="49" t="s">
        <v>183</v>
      </c>
      <c r="D64" s="45" t="s">
        <v>25</v>
      </c>
      <c r="E64" s="45" t="s">
        <v>184</v>
      </c>
      <c r="F64" s="45" t="s">
        <v>153</v>
      </c>
      <c r="G64" s="45" t="s">
        <v>185</v>
      </c>
      <c r="H64" s="51">
        <v>1</v>
      </c>
      <c r="I64" s="59">
        <v>8.75</v>
      </c>
      <c r="J64" s="39">
        <f t="shared" si="2"/>
        <v>8.75</v>
      </c>
      <c r="K64" s="60">
        <v>62</v>
      </c>
      <c r="L64" s="57">
        <f t="shared" si="3"/>
        <v>542.5</v>
      </c>
      <c r="M64" s="53"/>
      <c r="N64" s="58" t="str">
        <f>IF($A64="","",$A64&amp;"#"&amp;COUNTIFS($A$7:$A64,$A64))</f>
        <v>46253#1</v>
      </c>
    </row>
    <row r="65" spans="1:14" ht="16.5" customHeight="1" x14ac:dyDescent="0.25">
      <c r="A65" s="30">
        <v>46253</v>
      </c>
      <c r="B65" s="31" t="str">
        <f>IF($A65="","",INDEX(Listen!$Q$6:$Q$12,WEEKDAY($A65,2)))</f>
        <v>Mittwoch</v>
      </c>
      <c r="C65" s="36" t="s">
        <v>183</v>
      </c>
      <c r="D65" s="32" t="s">
        <v>25</v>
      </c>
      <c r="E65" s="32" t="s">
        <v>184</v>
      </c>
      <c r="F65" s="32" t="s">
        <v>153</v>
      </c>
      <c r="G65" s="32" t="s">
        <v>186</v>
      </c>
      <c r="H65" s="38">
        <v>6</v>
      </c>
      <c r="I65" s="55">
        <v>8.75</v>
      </c>
      <c r="J65" s="39">
        <f t="shared" si="2"/>
        <v>52.5</v>
      </c>
      <c r="K65" s="56">
        <v>54</v>
      </c>
      <c r="L65" s="57">
        <f t="shared" si="3"/>
        <v>2835</v>
      </c>
      <c r="M65" s="42"/>
      <c r="N65" s="58" t="str">
        <f>IF($A65="","",$A65&amp;"#"&amp;COUNTIFS($A$7:$A65,$A65))</f>
        <v>46253#2</v>
      </c>
    </row>
    <row r="66" spans="1:14" ht="16.5" customHeight="1" x14ac:dyDescent="0.25">
      <c r="A66" s="44">
        <v>46253</v>
      </c>
      <c r="B66" s="31" t="str">
        <f>IF($A66="","",INDEX(Listen!$Q$6:$Q$12,WEEKDAY($A66,2)))</f>
        <v>Mittwoch</v>
      </c>
      <c r="C66" s="49" t="s">
        <v>183</v>
      </c>
      <c r="D66" s="45" t="s">
        <v>25</v>
      </c>
      <c r="E66" s="45" t="s">
        <v>184</v>
      </c>
      <c r="F66" s="45" t="s">
        <v>153</v>
      </c>
      <c r="G66" s="45" t="s">
        <v>187</v>
      </c>
      <c r="H66" s="51">
        <v>2</v>
      </c>
      <c r="I66" s="59">
        <v>8.75</v>
      </c>
      <c r="J66" s="39">
        <f t="shared" si="2"/>
        <v>17.5</v>
      </c>
      <c r="K66" s="60">
        <v>42</v>
      </c>
      <c r="L66" s="57">
        <f t="shared" si="3"/>
        <v>735</v>
      </c>
      <c r="M66" s="53"/>
      <c r="N66" s="58" t="str">
        <f>IF($A66="","",$A66&amp;"#"&amp;COUNTIFS($A$7:$A66,$A66))</f>
        <v>46253#3</v>
      </c>
    </row>
    <row r="67" spans="1:14" ht="16.5" customHeight="1" x14ac:dyDescent="0.25">
      <c r="A67" s="30">
        <v>46253</v>
      </c>
      <c r="B67" s="31" t="str">
        <f>IF($A67="","",INDEX(Listen!$Q$6:$Q$12,WEEKDAY($A67,2)))</f>
        <v>Mittwoch</v>
      </c>
      <c r="C67" s="36" t="s">
        <v>188</v>
      </c>
      <c r="D67" s="32" t="s">
        <v>25</v>
      </c>
      <c r="E67" s="32" t="s">
        <v>184</v>
      </c>
      <c r="F67" s="32" t="s">
        <v>153</v>
      </c>
      <c r="G67" s="32" t="s">
        <v>205</v>
      </c>
      <c r="H67" s="38">
        <v>1</v>
      </c>
      <c r="I67" s="55">
        <v>8.75</v>
      </c>
      <c r="J67" s="39">
        <f t="shared" si="2"/>
        <v>8.75</v>
      </c>
      <c r="K67" s="56">
        <v>48</v>
      </c>
      <c r="L67" s="57">
        <f t="shared" si="3"/>
        <v>420</v>
      </c>
      <c r="M67" s="42"/>
      <c r="N67" s="58" t="str">
        <f>IF($A67="","",$A67&amp;"#"&amp;COUNTIFS($A$7:$A67,$A67))</f>
        <v>46253#4</v>
      </c>
    </row>
    <row r="68" spans="1:14" ht="16.5" customHeight="1" x14ac:dyDescent="0.25">
      <c r="A68" s="44">
        <v>46253</v>
      </c>
      <c r="B68" s="31" t="str">
        <f>IF($A68="","",INDEX(Listen!$Q$6:$Q$12,WEEKDAY($A68,2)))</f>
        <v>Mittwoch</v>
      </c>
      <c r="C68" s="49" t="s">
        <v>183</v>
      </c>
      <c r="D68" s="45" t="s">
        <v>212</v>
      </c>
      <c r="E68" s="45" t="s">
        <v>192</v>
      </c>
      <c r="F68" s="45" t="s">
        <v>213</v>
      </c>
      <c r="G68" s="45" t="s">
        <v>214</v>
      </c>
      <c r="H68" s="51">
        <v>2</v>
      </c>
      <c r="I68" s="59">
        <v>8.75</v>
      </c>
      <c r="J68" s="39">
        <f t="shared" si="2"/>
        <v>17.5</v>
      </c>
      <c r="K68" s="60">
        <v>52</v>
      </c>
      <c r="L68" s="57">
        <f t="shared" si="3"/>
        <v>910</v>
      </c>
      <c r="M68" s="53" t="s">
        <v>215</v>
      </c>
      <c r="N68" s="58" t="str">
        <f>IF($A68="","",$A68&amp;"#"&amp;COUNTIFS($A$7:$A68,$A68))</f>
        <v>46253#5</v>
      </c>
    </row>
    <row r="69" spans="1:14" ht="16.5" customHeight="1" x14ac:dyDescent="0.25">
      <c r="A69" s="30">
        <v>46254</v>
      </c>
      <c r="B69" s="31" t="str">
        <f>IF($A69="","",INDEX(Listen!$Q$6:$Q$12,WEEKDAY($A69,2)))</f>
        <v>Donnerstag</v>
      </c>
      <c r="C69" s="36" t="s">
        <v>183</v>
      </c>
      <c r="D69" s="32" t="s">
        <v>25</v>
      </c>
      <c r="E69" s="32" t="s">
        <v>184</v>
      </c>
      <c r="F69" s="32" t="s">
        <v>153</v>
      </c>
      <c r="G69" s="32" t="s">
        <v>185</v>
      </c>
      <c r="H69" s="38">
        <v>1</v>
      </c>
      <c r="I69" s="55">
        <v>8.75</v>
      </c>
      <c r="J69" s="39">
        <f t="shared" si="2"/>
        <v>8.75</v>
      </c>
      <c r="K69" s="56">
        <v>62</v>
      </c>
      <c r="L69" s="57">
        <f t="shared" si="3"/>
        <v>542.5</v>
      </c>
      <c r="M69" s="42"/>
      <c r="N69" s="58" t="str">
        <f>IF($A69="","",$A69&amp;"#"&amp;COUNTIFS($A$7:$A69,$A69))</f>
        <v>46254#1</v>
      </c>
    </row>
    <row r="70" spans="1:14" ht="16.5" customHeight="1" x14ac:dyDescent="0.25">
      <c r="A70" s="44">
        <v>46254</v>
      </c>
      <c r="B70" s="31" t="str">
        <f>IF($A70="","",INDEX(Listen!$Q$6:$Q$12,WEEKDAY($A70,2)))</f>
        <v>Donnerstag</v>
      </c>
      <c r="C70" s="49" t="s">
        <v>183</v>
      </c>
      <c r="D70" s="45" t="s">
        <v>25</v>
      </c>
      <c r="E70" s="45" t="s">
        <v>184</v>
      </c>
      <c r="F70" s="45" t="s">
        <v>153</v>
      </c>
      <c r="G70" s="45" t="s">
        <v>186</v>
      </c>
      <c r="H70" s="51">
        <v>6</v>
      </c>
      <c r="I70" s="59">
        <v>8.75</v>
      </c>
      <c r="J70" s="39">
        <f t="shared" si="2"/>
        <v>52.5</v>
      </c>
      <c r="K70" s="60">
        <v>54</v>
      </c>
      <c r="L70" s="57">
        <f t="shared" si="3"/>
        <v>2835</v>
      </c>
      <c r="M70" s="53"/>
      <c r="N70" s="58" t="str">
        <f>IF($A70="","",$A70&amp;"#"&amp;COUNTIFS($A$7:$A70,$A70))</f>
        <v>46254#2</v>
      </c>
    </row>
    <row r="71" spans="1:14" ht="16.5" customHeight="1" x14ac:dyDescent="0.25">
      <c r="A71" s="30">
        <v>46254</v>
      </c>
      <c r="B71" s="31" t="str">
        <f>IF($A71="","",INDEX(Listen!$Q$6:$Q$12,WEEKDAY($A71,2)))</f>
        <v>Donnerstag</v>
      </c>
      <c r="C71" s="36" t="s">
        <v>183</v>
      </c>
      <c r="D71" s="32" t="s">
        <v>25</v>
      </c>
      <c r="E71" s="32" t="s">
        <v>184</v>
      </c>
      <c r="F71" s="32" t="s">
        <v>153</v>
      </c>
      <c r="G71" s="32" t="s">
        <v>187</v>
      </c>
      <c r="H71" s="38">
        <v>2</v>
      </c>
      <c r="I71" s="55">
        <v>8.75</v>
      </c>
      <c r="J71" s="39">
        <f t="shared" ref="J71:J102" si="4">IF(OR($H71="",$I71=""),"",ROUND($H71*$I71,2))</f>
        <v>17.5</v>
      </c>
      <c r="K71" s="56">
        <v>42</v>
      </c>
      <c r="L71" s="57">
        <f t="shared" ref="L71:L102" si="5">IF(OR($J71="",$K71=""),"",ROUND($J71*$K71,2))</f>
        <v>735</v>
      </c>
      <c r="M71" s="42"/>
      <c r="N71" s="58" t="str">
        <f>IF($A71="","",$A71&amp;"#"&amp;COUNTIFS($A$7:$A71,$A71))</f>
        <v>46254#3</v>
      </c>
    </row>
    <row r="72" spans="1:14" ht="16.5" customHeight="1" x14ac:dyDescent="0.25">
      <c r="A72" s="44">
        <v>46254</v>
      </c>
      <c r="B72" s="31" t="str">
        <f>IF($A72="","",INDEX(Listen!$Q$6:$Q$12,WEEKDAY($A72,2)))</f>
        <v>Donnerstag</v>
      </c>
      <c r="C72" s="49" t="s">
        <v>188</v>
      </c>
      <c r="D72" s="45" t="s">
        <v>25</v>
      </c>
      <c r="E72" s="45" t="s">
        <v>184</v>
      </c>
      <c r="F72" s="45" t="s">
        <v>153</v>
      </c>
      <c r="G72" s="45" t="s">
        <v>205</v>
      </c>
      <c r="H72" s="51">
        <v>1</v>
      </c>
      <c r="I72" s="59">
        <v>8.75</v>
      </c>
      <c r="J72" s="39">
        <f t="shared" si="4"/>
        <v>8.75</v>
      </c>
      <c r="K72" s="60">
        <v>48</v>
      </c>
      <c r="L72" s="57">
        <f t="shared" si="5"/>
        <v>420</v>
      </c>
      <c r="M72" s="53"/>
      <c r="N72" s="58" t="str">
        <f>IF($A72="","",$A72&amp;"#"&amp;COUNTIFS($A$7:$A72,$A72))</f>
        <v>46254#4</v>
      </c>
    </row>
    <row r="73" spans="1:14" ht="16.5" customHeight="1" x14ac:dyDescent="0.25">
      <c r="A73" s="30">
        <v>46254</v>
      </c>
      <c r="B73" s="31" t="str">
        <f>IF($A73="","",INDEX(Listen!$Q$6:$Q$12,WEEKDAY($A73,2)))</f>
        <v>Donnerstag</v>
      </c>
      <c r="C73" s="36" t="s">
        <v>188</v>
      </c>
      <c r="D73" s="32" t="s">
        <v>25</v>
      </c>
      <c r="E73" s="32" t="s">
        <v>184</v>
      </c>
      <c r="F73" s="32" t="s">
        <v>153</v>
      </c>
      <c r="G73" s="32" t="s">
        <v>209</v>
      </c>
      <c r="H73" s="38">
        <v>1</v>
      </c>
      <c r="I73" s="55">
        <v>4</v>
      </c>
      <c r="J73" s="39">
        <f t="shared" si="4"/>
        <v>4</v>
      </c>
      <c r="K73" s="56">
        <v>145</v>
      </c>
      <c r="L73" s="57">
        <f t="shared" si="5"/>
        <v>580</v>
      </c>
      <c r="M73" s="42" t="s">
        <v>216</v>
      </c>
      <c r="N73" s="58" t="str">
        <f>IF($A73="","",$A73&amp;"#"&amp;COUNTIFS($A$7:$A73,$A73))</f>
        <v>46254#5</v>
      </c>
    </row>
    <row r="74" spans="1:14" ht="16.5" customHeight="1" x14ac:dyDescent="0.25">
      <c r="A74" s="44">
        <v>46255</v>
      </c>
      <c r="B74" s="31" t="str">
        <f>IF($A74="","",INDEX(Listen!$Q$6:$Q$12,WEEKDAY($A74,2)))</f>
        <v>Freitag</v>
      </c>
      <c r="C74" s="49" t="s">
        <v>183</v>
      </c>
      <c r="D74" s="45" t="s">
        <v>25</v>
      </c>
      <c r="E74" s="45" t="s">
        <v>184</v>
      </c>
      <c r="F74" s="45" t="s">
        <v>153</v>
      </c>
      <c r="G74" s="45" t="s">
        <v>185</v>
      </c>
      <c r="H74" s="51">
        <v>1</v>
      </c>
      <c r="I74" s="59">
        <v>8.75</v>
      </c>
      <c r="J74" s="39">
        <f t="shared" si="4"/>
        <v>8.75</v>
      </c>
      <c r="K74" s="60">
        <v>62</v>
      </c>
      <c r="L74" s="57">
        <f t="shared" si="5"/>
        <v>542.5</v>
      </c>
      <c r="M74" s="53"/>
      <c r="N74" s="58" t="str">
        <f>IF($A74="","",$A74&amp;"#"&amp;COUNTIFS($A$7:$A74,$A74))</f>
        <v>46255#1</v>
      </c>
    </row>
    <row r="75" spans="1:14" ht="16.5" customHeight="1" x14ac:dyDescent="0.25">
      <c r="A75" s="30">
        <v>46255</v>
      </c>
      <c r="B75" s="31" t="str">
        <f>IF($A75="","",INDEX(Listen!$Q$6:$Q$12,WEEKDAY($A75,2)))</f>
        <v>Freitag</v>
      </c>
      <c r="C75" s="36" t="s">
        <v>183</v>
      </c>
      <c r="D75" s="32" t="s">
        <v>25</v>
      </c>
      <c r="E75" s="32" t="s">
        <v>184</v>
      </c>
      <c r="F75" s="32" t="s">
        <v>153</v>
      </c>
      <c r="G75" s="32" t="s">
        <v>186</v>
      </c>
      <c r="H75" s="38">
        <v>6</v>
      </c>
      <c r="I75" s="55">
        <v>8.75</v>
      </c>
      <c r="J75" s="39">
        <f t="shared" si="4"/>
        <v>52.5</v>
      </c>
      <c r="K75" s="56">
        <v>54</v>
      </c>
      <c r="L75" s="57">
        <f t="shared" si="5"/>
        <v>2835</v>
      </c>
      <c r="M75" s="42"/>
      <c r="N75" s="58" t="str">
        <f>IF($A75="","",$A75&amp;"#"&amp;COUNTIFS($A$7:$A75,$A75))</f>
        <v>46255#2</v>
      </c>
    </row>
    <row r="76" spans="1:14" ht="16.5" customHeight="1" x14ac:dyDescent="0.25">
      <c r="A76" s="44">
        <v>46255</v>
      </c>
      <c r="B76" s="31" t="str">
        <f>IF($A76="","",INDEX(Listen!$Q$6:$Q$12,WEEKDAY($A76,2)))</f>
        <v>Freitag</v>
      </c>
      <c r="C76" s="49" t="s">
        <v>183</v>
      </c>
      <c r="D76" s="45" t="s">
        <v>25</v>
      </c>
      <c r="E76" s="45" t="s">
        <v>184</v>
      </c>
      <c r="F76" s="45" t="s">
        <v>153</v>
      </c>
      <c r="G76" s="45" t="s">
        <v>187</v>
      </c>
      <c r="H76" s="51">
        <v>2</v>
      </c>
      <c r="I76" s="59">
        <v>8.75</v>
      </c>
      <c r="J76" s="39">
        <f t="shared" si="4"/>
        <v>17.5</v>
      </c>
      <c r="K76" s="60">
        <v>42</v>
      </c>
      <c r="L76" s="57">
        <f t="shared" si="5"/>
        <v>735</v>
      </c>
      <c r="M76" s="53"/>
      <c r="N76" s="58" t="str">
        <f>IF($A76="","",$A76&amp;"#"&amp;COUNTIFS($A$7:$A76,$A76))</f>
        <v>46255#3</v>
      </c>
    </row>
    <row r="77" spans="1:14" ht="16.5" customHeight="1" x14ac:dyDescent="0.25">
      <c r="A77" s="30">
        <v>46255</v>
      </c>
      <c r="B77" s="31" t="str">
        <f>IF($A77="","",INDEX(Listen!$Q$6:$Q$12,WEEKDAY($A77,2)))</f>
        <v>Freitag</v>
      </c>
      <c r="C77" s="36" t="s">
        <v>188</v>
      </c>
      <c r="D77" s="32" t="s">
        <v>25</v>
      </c>
      <c r="E77" s="32" t="s">
        <v>184</v>
      </c>
      <c r="F77" s="32" t="s">
        <v>153</v>
      </c>
      <c r="G77" s="32" t="s">
        <v>205</v>
      </c>
      <c r="H77" s="38">
        <v>1</v>
      </c>
      <c r="I77" s="55">
        <v>8.75</v>
      </c>
      <c r="J77" s="39">
        <f t="shared" si="4"/>
        <v>8.75</v>
      </c>
      <c r="K77" s="56">
        <v>48</v>
      </c>
      <c r="L77" s="57">
        <f t="shared" si="5"/>
        <v>420</v>
      </c>
      <c r="M77" s="42"/>
      <c r="N77" s="58" t="str">
        <f>IF($A77="","",$A77&amp;"#"&amp;COUNTIFS($A$7:$A77,$A77))</f>
        <v>46255#4</v>
      </c>
    </row>
    <row r="78" spans="1:14" ht="16.5" customHeight="1" x14ac:dyDescent="0.25">
      <c r="A78" s="44">
        <v>46255</v>
      </c>
      <c r="B78" s="31" t="str">
        <f>IF($A78="","",INDEX(Listen!$Q$6:$Q$12,WEEKDAY($A78,2)))</f>
        <v>Freitag</v>
      </c>
      <c r="C78" s="49" t="s">
        <v>183</v>
      </c>
      <c r="D78" s="45" t="s">
        <v>212</v>
      </c>
      <c r="E78" s="45" t="s">
        <v>192</v>
      </c>
      <c r="F78" s="45" t="s">
        <v>213</v>
      </c>
      <c r="G78" s="45" t="s">
        <v>214</v>
      </c>
      <c r="H78" s="51">
        <v>2</v>
      </c>
      <c r="I78" s="59">
        <v>8.75</v>
      </c>
      <c r="J78" s="39">
        <f t="shared" si="4"/>
        <v>17.5</v>
      </c>
      <c r="K78" s="60">
        <v>52</v>
      </c>
      <c r="L78" s="57">
        <f t="shared" si="5"/>
        <v>910</v>
      </c>
      <c r="M78" s="53" t="s">
        <v>215</v>
      </c>
      <c r="N78" s="58" t="str">
        <f>IF($A78="","",$A78&amp;"#"&amp;COUNTIFS($A$7:$A78,$A78))</f>
        <v>46255#5</v>
      </c>
    </row>
    <row r="79" spans="1:14" ht="16.5" customHeight="1" x14ac:dyDescent="0.25">
      <c r="A79" s="30"/>
      <c r="B79" s="31" t="str">
        <f>IF($A79="","",INDEX(Listen!$Q$6:$Q$12,WEEKDAY($A79,2)))</f>
        <v/>
      </c>
      <c r="C79" s="36"/>
      <c r="D79" s="32"/>
      <c r="E79" s="32"/>
      <c r="F79" s="32"/>
      <c r="G79" s="32"/>
      <c r="H79" s="38"/>
      <c r="I79" s="55"/>
      <c r="J79" s="39" t="str">
        <f t="shared" si="4"/>
        <v/>
      </c>
      <c r="K79" s="56"/>
      <c r="L79" s="57" t="str">
        <f t="shared" si="5"/>
        <v/>
      </c>
      <c r="M79" s="42"/>
      <c r="N79" s="58" t="str">
        <f>IF($A79="","",$A79&amp;"#"&amp;COUNTIFS($A$7:$A79,$A79))</f>
        <v/>
      </c>
    </row>
    <row r="80" spans="1:14" ht="16.5" customHeight="1" x14ac:dyDescent="0.25">
      <c r="A80" s="44"/>
      <c r="B80" s="31" t="str">
        <f>IF($A80="","",INDEX(Listen!$Q$6:$Q$12,WEEKDAY($A80,2)))</f>
        <v/>
      </c>
      <c r="C80" s="49"/>
      <c r="D80" s="45"/>
      <c r="E80" s="45"/>
      <c r="F80" s="45"/>
      <c r="G80" s="45"/>
      <c r="H80" s="51"/>
      <c r="I80" s="59"/>
      <c r="J80" s="39" t="str">
        <f t="shared" si="4"/>
        <v/>
      </c>
      <c r="K80" s="60"/>
      <c r="L80" s="57" t="str">
        <f t="shared" si="5"/>
        <v/>
      </c>
      <c r="M80" s="53"/>
      <c r="N80" s="58" t="str">
        <f>IF($A80="","",$A80&amp;"#"&amp;COUNTIFS($A$7:$A80,$A80))</f>
        <v/>
      </c>
    </row>
    <row r="81" spans="1:14" ht="16.5" customHeight="1" x14ac:dyDescent="0.25">
      <c r="A81" s="30"/>
      <c r="B81" s="31" t="str">
        <f>IF($A81="","",INDEX(Listen!$Q$6:$Q$12,WEEKDAY($A81,2)))</f>
        <v/>
      </c>
      <c r="C81" s="36"/>
      <c r="D81" s="32"/>
      <c r="E81" s="32"/>
      <c r="F81" s="32"/>
      <c r="G81" s="32"/>
      <c r="H81" s="38"/>
      <c r="I81" s="55"/>
      <c r="J81" s="39" t="str">
        <f t="shared" si="4"/>
        <v/>
      </c>
      <c r="K81" s="56"/>
      <c r="L81" s="57" t="str">
        <f t="shared" si="5"/>
        <v/>
      </c>
      <c r="M81" s="42"/>
      <c r="N81" s="58" t="str">
        <f>IF($A81="","",$A81&amp;"#"&amp;COUNTIFS($A$7:$A81,$A81))</f>
        <v/>
      </c>
    </row>
    <row r="82" spans="1:14" ht="16.5" customHeight="1" x14ac:dyDescent="0.25">
      <c r="A82" s="44"/>
      <c r="B82" s="31" t="str">
        <f>IF($A82="","",INDEX(Listen!$Q$6:$Q$12,WEEKDAY($A82,2)))</f>
        <v/>
      </c>
      <c r="C82" s="49"/>
      <c r="D82" s="45"/>
      <c r="E82" s="45"/>
      <c r="F82" s="45"/>
      <c r="G82" s="45"/>
      <c r="H82" s="51"/>
      <c r="I82" s="59"/>
      <c r="J82" s="39" t="str">
        <f t="shared" si="4"/>
        <v/>
      </c>
      <c r="K82" s="60"/>
      <c r="L82" s="57" t="str">
        <f t="shared" si="5"/>
        <v/>
      </c>
      <c r="M82" s="53"/>
      <c r="N82" s="58" t="str">
        <f>IF($A82="","",$A82&amp;"#"&amp;COUNTIFS($A$7:$A82,$A82))</f>
        <v/>
      </c>
    </row>
    <row r="83" spans="1:14" ht="16.5" customHeight="1" x14ac:dyDescent="0.25">
      <c r="A83" s="30"/>
      <c r="B83" s="31" t="str">
        <f>IF($A83="","",INDEX(Listen!$Q$6:$Q$12,WEEKDAY($A83,2)))</f>
        <v/>
      </c>
      <c r="C83" s="36"/>
      <c r="D83" s="32"/>
      <c r="E83" s="32"/>
      <c r="F83" s="32"/>
      <c r="G83" s="32"/>
      <c r="H83" s="38"/>
      <c r="I83" s="55"/>
      <c r="J83" s="39" t="str">
        <f t="shared" si="4"/>
        <v/>
      </c>
      <c r="K83" s="56"/>
      <c r="L83" s="57" t="str">
        <f t="shared" si="5"/>
        <v/>
      </c>
      <c r="M83" s="42"/>
      <c r="N83" s="58" t="str">
        <f>IF($A83="","",$A83&amp;"#"&amp;COUNTIFS($A$7:$A83,$A83))</f>
        <v/>
      </c>
    </row>
    <row r="84" spans="1:14" ht="16.5" customHeight="1" x14ac:dyDescent="0.25">
      <c r="A84" s="44"/>
      <c r="B84" s="31" t="str">
        <f>IF($A84="","",INDEX(Listen!$Q$6:$Q$12,WEEKDAY($A84,2)))</f>
        <v/>
      </c>
      <c r="C84" s="49"/>
      <c r="D84" s="45"/>
      <c r="E84" s="45"/>
      <c r="F84" s="45"/>
      <c r="G84" s="45"/>
      <c r="H84" s="51"/>
      <c r="I84" s="59"/>
      <c r="J84" s="39" t="str">
        <f t="shared" si="4"/>
        <v/>
      </c>
      <c r="K84" s="60"/>
      <c r="L84" s="57" t="str">
        <f t="shared" si="5"/>
        <v/>
      </c>
      <c r="M84" s="53"/>
      <c r="N84" s="58" t="str">
        <f>IF($A84="","",$A84&amp;"#"&amp;COUNTIFS($A$7:$A84,$A84))</f>
        <v/>
      </c>
    </row>
    <row r="85" spans="1:14" ht="16.5" customHeight="1" x14ac:dyDescent="0.25">
      <c r="A85" s="30"/>
      <c r="B85" s="31" t="str">
        <f>IF($A85="","",INDEX(Listen!$Q$6:$Q$12,WEEKDAY($A85,2)))</f>
        <v/>
      </c>
      <c r="C85" s="36"/>
      <c r="D85" s="32"/>
      <c r="E85" s="32"/>
      <c r="F85" s="32"/>
      <c r="G85" s="32"/>
      <c r="H85" s="38"/>
      <c r="I85" s="55"/>
      <c r="J85" s="39" t="str">
        <f t="shared" si="4"/>
        <v/>
      </c>
      <c r="K85" s="56"/>
      <c r="L85" s="57" t="str">
        <f t="shared" si="5"/>
        <v/>
      </c>
      <c r="M85" s="42"/>
      <c r="N85" s="58" t="str">
        <f>IF($A85="","",$A85&amp;"#"&amp;COUNTIFS($A$7:$A85,$A85))</f>
        <v/>
      </c>
    </row>
    <row r="86" spans="1:14" ht="16.5" customHeight="1" x14ac:dyDescent="0.25">
      <c r="A86" s="44"/>
      <c r="B86" s="31" t="str">
        <f>IF($A86="","",INDEX(Listen!$Q$6:$Q$12,WEEKDAY($A86,2)))</f>
        <v/>
      </c>
      <c r="C86" s="49"/>
      <c r="D86" s="45"/>
      <c r="E86" s="45"/>
      <c r="F86" s="45"/>
      <c r="G86" s="45"/>
      <c r="H86" s="51"/>
      <c r="I86" s="59"/>
      <c r="J86" s="39" t="str">
        <f t="shared" si="4"/>
        <v/>
      </c>
      <c r="K86" s="60"/>
      <c r="L86" s="57" t="str">
        <f t="shared" si="5"/>
        <v/>
      </c>
      <c r="M86" s="53"/>
      <c r="N86" s="58" t="str">
        <f>IF($A86="","",$A86&amp;"#"&amp;COUNTIFS($A$7:$A86,$A86))</f>
        <v/>
      </c>
    </row>
    <row r="87" spans="1:14" ht="16.5" customHeight="1" x14ac:dyDescent="0.25">
      <c r="A87" s="30"/>
      <c r="B87" s="31" t="str">
        <f>IF($A87="","",INDEX(Listen!$Q$6:$Q$12,WEEKDAY($A87,2)))</f>
        <v/>
      </c>
      <c r="C87" s="36"/>
      <c r="D87" s="32"/>
      <c r="E87" s="32"/>
      <c r="F87" s="32"/>
      <c r="G87" s="32"/>
      <c r="H87" s="38"/>
      <c r="I87" s="55"/>
      <c r="J87" s="39" t="str">
        <f t="shared" si="4"/>
        <v/>
      </c>
      <c r="K87" s="56"/>
      <c r="L87" s="57" t="str">
        <f t="shared" si="5"/>
        <v/>
      </c>
      <c r="M87" s="42"/>
      <c r="N87" s="58" t="str">
        <f>IF($A87="","",$A87&amp;"#"&amp;COUNTIFS($A$7:$A87,$A87))</f>
        <v/>
      </c>
    </row>
    <row r="88" spans="1:14" ht="16.5" customHeight="1" x14ac:dyDescent="0.25">
      <c r="A88" s="44"/>
      <c r="B88" s="31" t="str">
        <f>IF($A88="","",INDEX(Listen!$Q$6:$Q$12,WEEKDAY($A88,2)))</f>
        <v/>
      </c>
      <c r="C88" s="49"/>
      <c r="D88" s="45"/>
      <c r="E88" s="45"/>
      <c r="F88" s="45"/>
      <c r="G88" s="45"/>
      <c r="H88" s="51"/>
      <c r="I88" s="59"/>
      <c r="J88" s="39" t="str">
        <f t="shared" si="4"/>
        <v/>
      </c>
      <c r="K88" s="60"/>
      <c r="L88" s="57" t="str">
        <f t="shared" si="5"/>
        <v/>
      </c>
      <c r="M88" s="53"/>
      <c r="N88" s="58" t="str">
        <f>IF($A88="","",$A88&amp;"#"&amp;COUNTIFS($A$7:$A88,$A88))</f>
        <v/>
      </c>
    </row>
    <row r="89" spans="1:14" ht="16.5" customHeight="1" x14ac:dyDescent="0.25">
      <c r="A89" s="30"/>
      <c r="B89" s="31" t="str">
        <f>IF($A89="","",INDEX(Listen!$Q$6:$Q$12,WEEKDAY($A89,2)))</f>
        <v/>
      </c>
      <c r="C89" s="36"/>
      <c r="D89" s="32"/>
      <c r="E89" s="32"/>
      <c r="F89" s="32"/>
      <c r="G89" s="32"/>
      <c r="H89" s="38"/>
      <c r="I89" s="55"/>
      <c r="J89" s="39" t="str">
        <f t="shared" si="4"/>
        <v/>
      </c>
      <c r="K89" s="56"/>
      <c r="L89" s="57" t="str">
        <f t="shared" si="5"/>
        <v/>
      </c>
      <c r="M89" s="42"/>
      <c r="N89" s="58" t="str">
        <f>IF($A89="","",$A89&amp;"#"&amp;COUNTIFS($A$7:$A89,$A89))</f>
        <v/>
      </c>
    </row>
    <row r="90" spans="1:14" ht="16.5" customHeight="1" x14ac:dyDescent="0.25">
      <c r="A90" s="44"/>
      <c r="B90" s="31" t="str">
        <f>IF($A90="","",INDEX(Listen!$Q$6:$Q$12,WEEKDAY($A90,2)))</f>
        <v/>
      </c>
      <c r="C90" s="49"/>
      <c r="D90" s="45"/>
      <c r="E90" s="45"/>
      <c r="F90" s="45"/>
      <c r="G90" s="45"/>
      <c r="H90" s="51"/>
      <c r="I90" s="59"/>
      <c r="J90" s="39" t="str">
        <f t="shared" si="4"/>
        <v/>
      </c>
      <c r="K90" s="60"/>
      <c r="L90" s="57" t="str">
        <f t="shared" si="5"/>
        <v/>
      </c>
      <c r="M90" s="53"/>
      <c r="N90" s="58" t="str">
        <f>IF($A90="","",$A90&amp;"#"&amp;COUNTIFS($A$7:$A90,$A90))</f>
        <v/>
      </c>
    </row>
    <row r="91" spans="1:14" ht="16.5" customHeight="1" x14ac:dyDescent="0.25">
      <c r="A91" s="30"/>
      <c r="B91" s="31" t="str">
        <f>IF($A91="","",INDEX(Listen!$Q$6:$Q$12,WEEKDAY($A91,2)))</f>
        <v/>
      </c>
      <c r="C91" s="36"/>
      <c r="D91" s="32"/>
      <c r="E91" s="32"/>
      <c r="F91" s="32"/>
      <c r="G91" s="32"/>
      <c r="H91" s="38"/>
      <c r="I91" s="55"/>
      <c r="J91" s="39" t="str">
        <f t="shared" si="4"/>
        <v/>
      </c>
      <c r="K91" s="56"/>
      <c r="L91" s="57" t="str">
        <f t="shared" si="5"/>
        <v/>
      </c>
      <c r="M91" s="42"/>
      <c r="N91" s="58" t="str">
        <f>IF($A91="","",$A91&amp;"#"&amp;COUNTIFS($A$7:$A91,$A91))</f>
        <v/>
      </c>
    </row>
    <row r="92" spans="1:14" ht="16.5" customHeight="1" x14ac:dyDescent="0.25">
      <c r="A92" s="44"/>
      <c r="B92" s="31" t="str">
        <f>IF($A92="","",INDEX(Listen!$Q$6:$Q$12,WEEKDAY($A92,2)))</f>
        <v/>
      </c>
      <c r="C92" s="49"/>
      <c r="D92" s="45"/>
      <c r="E92" s="45"/>
      <c r="F92" s="45"/>
      <c r="G92" s="45"/>
      <c r="H92" s="51"/>
      <c r="I92" s="59"/>
      <c r="J92" s="39" t="str">
        <f t="shared" si="4"/>
        <v/>
      </c>
      <c r="K92" s="60"/>
      <c r="L92" s="57" t="str">
        <f t="shared" si="5"/>
        <v/>
      </c>
      <c r="M92" s="53"/>
      <c r="N92" s="58" t="str">
        <f>IF($A92="","",$A92&amp;"#"&amp;COUNTIFS($A$7:$A92,$A92))</f>
        <v/>
      </c>
    </row>
    <row r="93" spans="1:14" ht="16.5" customHeight="1" x14ac:dyDescent="0.25">
      <c r="A93" s="30"/>
      <c r="B93" s="31" t="str">
        <f>IF($A93="","",INDEX(Listen!$Q$6:$Q$12,WEEKDAY($A93,2)))</f>
        <v/>
      </c>
      <c r="C93" s="36"/>
      <c r="D93" s="32"/>
      <c r="E93" s="32"/>
      <c r="F93" s="32"/>
      <c r="G93" s="32"/>
      <c r="H93" s="38"/>
      <c r="I93" s="55"/>
      <c r="J93" s="39" t="str">
        <f t="shared" si="4"/>
        <v/>
      </c>
      <c r="K93" s="56"/>
      <c r="L93" s="57" t="str">
        <f t="shared" si="5"/>
        <v/>
      </c>
      <c r="M93" s="42"/>
      <c r="N93" s="58" t="str">
        <f>IF($A93="","",$A93&amp;"#"&amp;COUNTIFS($A$7:$A93,$A93))</f>
        <v/>
      </c>
    </row>
    <row r="94" spans="1:14" ht="16.5" customHeight="1" x14ac:dyDescent="0.25">
      <c r="A94" s="44"/>
      <c r="B94" s="31" t="str">
        <f>IF($A94="","",INDEX(Listen!$Q$6:$Q$12,WEEKDAY($A94,2)))</f>
        <v/>
      </c>
      <c r="C94" s="49"/>
      <c r="D94" s="45"/>
      <c r="E94" s="45"/>
      <c r="F94" s="45"/>
      <c r="G94" s="45"/>
      <c r="H94" s="51"/>
      <c r="I94" s="59"/>
      <c r="J94" s="39" t="str">
        <f t="shared" si="4"/>
        <v/>
      </c>
      <c r="K94" s="60"/>
      <c r="L94" s="57" t="str">
        <f t="shared" si="5"/>
        <v/>
      </c>
      <c r="M94" s="53"/>
      <c r="N94" s="58" t="str">
        <f>IF($A94="","",$A94&amp;"#"&amp;COUNTIFS($A$7:$A94,$A94))</f>
        <v/>
      </c>
    </row>
    <row r="95" spans="1:14" ht="16.5" customHeight="1" x14ac:dyDescent="0.25">
      <c r="A95" s="30"/>
      <c r="B95" s="31" t="str">
        <f>IF($A95="","",INDEX(Listen!$Q$6:$Q$12,WEEKDAY($A95,2)))</f>
        <v/>
      </c>
      <c r="C95" s="36"/>
      <c r="D95" s="32"/>
      <c r="E95" s="32"/>
      <c r="F95" s="32"/>
      <c r="G95" s="32"/>
      <c r="H95" s="38"/>
      <c r="I95" s="55"/>
      <c r="J95" s="39" t="str">
        <f t="shared" si="4"/>
        <v/>
      </c>
      <c r="K95" s="56"/>
      <c r="L95" s="57" t="str">
        <f t="shared" si="5"/>
        <v/>
      </c>
      <c r="M95" s="42"/>
      <c r="N95" s="58" t="str">
        <f>IF($A95="","",$A95&amp;"#"&amp;COUNTIFS($A$7:$A95,$A95))</f>
        <v/>
      </c>
    </row>
    <row r="96" spans="1:14" ht="16.5" customHeight="1" x14ac:dyDescent="0.25">
      <c r="A96" s="44"/>
      <c r="B96" s="31" t="str">
        <f>IF($A96="","",INDEX(Listen!$Q$6:$Q$12,WEEKDAY($A96,2)))</f>
        <v/>
      </c>
      <c r="C96" s="49"/>
      <c r="D96" s="45"/>
      <c r="E96" s="45"/>
      <c r="F96" s="45"/>
      <c r="G96" s="45"/>
      <c r="H96" s="51"/>
      <c r="I96" s="59"/>
      <c r="J96" s="39" t="str">
        <f t="shared" si="4"/>
        <v/>
      </c>
      <c r="K96" s="60"/>
      <c r="L96" s="57" t="str">
        <f t="shared" si="5"/>
        <v/>
      </c>
      <c r="M96" s="53"/>
      <c r="N96" s="58" t="str">
        <f>IF($A96="","",$A96&amp;"#"&amp;COUNTIFS($A$7:$A96,$A96))</f>
        <v/>
      </c>
    </row>
    <row r="97" spans="1:14" ht="16.5" customHeight="1" x14ac:dyDescent="0.25">
      <c r="A97" s="30"/>
      <c r="B97" s="31" t="str">
        <f>IF($A97="","",INDEX(Listen!$Q$6:$Q$12,WEEKDAY($A97,2)))</f>
        <v/>
      </c>
      <c r="C97" s="36"/>
      <c r="D97" s="32"/>
      <c r="E97" s="32"/>
      <c r="F97" s="32"/>
      <c r="G97" s="32"/>
      <c r="H97" s="38"/>
      <c r="I97" s="55"/>
      <c r="J97" s="39" t="str">
        <f t="shared" si="4"/>
        <v/>
      </c>
      <c r="K97" s="56"/>
      <c r="L97" s="57" t="str">
        <f t="shared" si="5"/>
        <v/>
      </c>
      <c r="M97" s="42"/>
      <c r="N97" s="58" t="str">
        <f>IF($A97="","",$A97&amp;"#"&amp;COUNTIFS($A$7:$A97,$A97))</f>
        <v/>
      </c>
    </row>
    <row r="98" spans="1:14" ht="16.5" customHeight="1" x14ac:dyDescent="0.25">
      <c r="A98" s="44"/>
      <c r="B98" s="31" t="str">
        <f>IF($A98="","",INDEX(Listen!$Q$6:$Q$12,WEEKDAY($A98,2)))</f>
        <v/>
      </c>
      <c r="C98" s="49"/>
      <c r="D98" s="45"/>
      <c r="E98" s="45"/>
      <c r="F98" s="45"/>
      <c r="G98" s="45"/>
      <c r="H98" s="51"/>
      <c r="I98" s="59"/>
      <c r="J98" s="39" t="str">
        <f t="shared" si="4"/>
        <v/>
      </c>
      <c r="K98" s="60"/>
      <c r="L98" s="57" t="str">
        <f t="shared" si="5"/>
        <v/>
      </c>
      <c r="M98" s="53"/>
      <c r="N98" s="58" t="str">
        <f>IF($A98="","",$A98&amp;"#"&amp;COUNTIFS($A$7:$A98,$A98))</f>
        <v/>
      </c>
    </row>
    <row r="99" spans="1:14" ht="16.5" customHeight="1" x14ac:dyDescent="0.25">
      <c r="A99" s="30"/>
      <c r="B99" s="31" t="str">
        <f>IF($A99="","",INDEX(Listen!$Q$6:$Q$12,WEEKDAY($A99,2)))</f>
        <v/>
      </c>
      <c r="C99" s="36"/>
      <c r="D99" s="32"/>
      <c r="E99" s="32"/>
      <c r="F99" s="32"/>
      <c r="G99" s="32"/>
      <c r="H99" s="38"/>
      <c r="I99" s="55"/>
      <c r="J99" s="39" t="str">
        <f t="shared" si="4"/>
        <v/>
      </c>
      <c r="K99" s="56"/>
      <c r="L99" s="57" t="str">
        <f t="shared" si="5"/>
        <v/>
      </c>
      <c r="M99" s="42"/>
      <c r="N99" s="58" t="str">
        <f>IF($A99="","",$A99&amp;"#"&amp;COUNTIFS($A$7:$A99,$A99))</f>
        <v/>
      </c>
    </row>
    <row r="100" spans="1:14" ht="16.5" customHeight="1" x14ac:dyDescent="0.25">
      <c r="A100" s="44"/>
      <c r="B100" s="31" t="str">
        <f>IF($A100="","",INDEX(Listen!$Q$6:$Q$12,WEEKDAY($A100,2)))</f>
        <v/>
      </c>
      <c r="C100" s="49"/>
      <c r="D100" s="45"/>
      <c r="E100" s="45"/>
      <c r="F100" s="45"/>
      <c r="G100" s="45"/>
      <c r="H100" s="51"/>
      <c r="I100" s="59"/>
      <c r="J100" s="39" t="str">
        <f t="shared" si="4"/>
        <v/>
      </c>
      <c r="K100" s="60"/>
      <c r="L100" s="57" t="str">
        <f t="shared" si="5"/>
        <v/>
      </c>
      <c r="M100" s="53"/>
      <c r="N100" s="58" t="str">
        <f>IF($A100="","",$A100&amp;"#"&amp;COUNTIFS($A$7:$A100,$A100))</f>
        <v/>
      </c>
    </row>
    <row r="101" spans="1:14" ht="16.5" customHeight="1" x14ac:dyDescent="0.25">
      <c r="A101" s="30"/>
      <c r="B101" s="31" t="str">
        <f>IF($A101="","",INDEX(Listen!$Q$6:$Q$12,WEEKDAY($A101,2)))</f>
        <v/>
      </c>
      <c r="C101" s="36"/>
      <c r="D101" s="32"/>
      <c r="E101" s="32"/>
      <c r="F101" s="32"/>
      <c r="G101" s="32"/>
      <c r="H101" s="38"/>
      <c r="I101" s="55"/>
      <c r="J101" s="39" t="str">
        <f t="shared" si="4"/>
        <v/>
      </c>
      <c r="K101" s="56"/>
      <c r="L101" s="57" t="str">
        <f t="shared" si="5"/>
        <v/>
      </c>
      <c r="M101" s="42"/>
      <c r="N101" s="58" t="str">
        <f>IF($A101="","",$A101&amp;"#"&amp;COUNTIFS($A$7:$A101,$A101))</f>
        <v/>
      </c>
    </row>
    <row r="102" spans="1:14" ht="16.5" customHeight="1" x14ac:dyDescent="0.25">
      <c r="A102" s="44"/>
      <c r="B102" s="31" t="str">
        <f>IF($A102="","",INDEX(Listen!$Q$6:$Q$12,WEEKDAY($A102,2)))</f>
        <v/>
      </c>
      <c r="C102" s="49"/>
      <c r="D102" s="45"/>
      <c r="E102" s="45"/>
      <c r="F102" s="45"/>
      <c r="G102" s="45"/>
      <c r="H102" s="51"/>
      <c r="I102" s="59"/>
      <c r="J102" s="39" t="str">
        <f t="shared" si="4"/>
        <v/>
      </c>
      <c r="K102" s="60"/>
      <c r="L102" s="57" t="str">
        <f t="shared" si="5"/>
        <v/>
      </c>
      <c r="M102" s="53"/>
      <c r="N102" s="58" t="str">
        <f>IF($A102="","",$A102&amp;"#"&amp;COUNTIFS($A$7:$A102,$A102))</f>
        <v/>
      </c>
    </row>
    <row r="103" spans="1:14" ht="16.5" customHeight="1" x14ac:dyDescent="0.25">
      <c r="A103" s="30"/>
      <c r="B103" s="31" t="str">
        <f>IF($A103="","",INDEX(Listen!$Q$6:$Q$12,WEEKDAY($A103,2)))</f>
        <v/>
      </c>
      <c r="C103" s="36"/>
      <c r="D103" s="32"/>
      <c r="E103" s="32"/>
      <c r="F103" s="32"/>
      <c r="G103" s="32"/>
      <c r="H103" s="38"/>
      <c r="I103" s="55"/>
      <c r="J103" s="39" t="str">
        <f t="shared" ref="J103:J134" si="6">IF(OR($H103="",$I103=""),"",ROUND($H103*$I103,2))</f>
        <v/>
      </c>
      <c r="K103" s="56"/>
      <c r="L103" s="57" t="str">
        <f t="shared" ref="L103:L134" si="7">IF(OR($J103="",$K103=""),"",ROUND($J103*$K103,2))</f>
        <v/>
      </c>
      <c r="M103" s="42"/>
      <c r="N103" s="58" t="str">
        <f>IF($A103="","",$A103&amp;"#"&amp;COUNTIFS($A$7:$A103,$A103))</f>
        <v/>
      </c>
    </row>
    <row r="104" spans="1:14" ht="16.5" customHeight="1" x14ac:dyDescent="0.25">
      <c r="A104" s="44"/>
      <c r="B104" s="31" t="str">
        <f>IF($A104="","",INDEX(Listen!$Q$6:$Q$12,WEEKDAY($A104,2)))</f>
        <v/>
      </c>
      <c r="C104" s="49"/>
      <c r="D104" s="45"/>
      <c r="E104" s="45"/>
      <c r="F104" s="45"/>
      <c r="G104" s="45"/>
      <c r="H104" s="51"/>
      <c r="I104" s="59"/>
      <c r="J104" s="39" t="str">
        <f t="shared" si="6"/>
        <v/>
      </c>
      <c r="K104" s="60"/>
      <c r="L104" s="57" t="str">
        <f t="shared" si="7"/>
        <v/>
      </c>
      <c r="M104" s="53"/>
      <c r="N104" s="58" t="str">
        <f>IF($A104="","",$A104&amp;"#"&amp;COUNTIFS($A$7:$A104,$A104))</f>
        <v/>
      </c>
    </row>
    <row r="105" spans="1:14" ht="16.5" customHeight="1" x14ac:dyDescent="0.25">
      <c r="A105" s="30"/>
      <c r="B105" s="31" t="str">
        <f>IF($A105="","",INDEX(Listen!$Q$6:$Q$12,WEEKDAY($A105,2)))</f>
        <v/>
      </c>
      <c r="C105" s="36"/>
      <c r="D105" s="32"/>
      <c r="E105" s="32"/>
      <c r="F105" s="32"/>
      <c r="G105" s="32"/>
      <c r="H105" s="38"/>
      <c r="I105" s="55"/>
      <c r="J105" s="39" t="str">
        <f t="shared" si="6"/>
        <v/>
      </c>
      <c r="K105" s="56"/>
      <c r="L105" s="57" t="str">
        <f t="shared" si="7"/>
        <v/>
      </c>
      <c r="M105" s="42"/>
      <c r="N105" s="58" t="str">
        <f>IF($A105="","",$A105&amp;"#"&amp;COUNTIFS($A$7:$A105,$A105))</f>
        <v/>
      </c>
    </row>
    <row r="106" spans="1:14" ht="16.5" customHeight="1" x14ac:dyDescent="0.25">
      <c r="A106" s="44"/>
      <c r="B106" s="31" t="str">
        <f>IF($A106="","",INDEX(Listen!$Q$6:$Q$12,WEEKDAY($A106,2)))</f>
        <v/>
      </c>
      <c r="C106" s="49"/>
      <c r="D106" s="45"/>
      <c r="E106" s="45"/>
      <c r="F106" s="45"/>
      <c r="G106" s="45"/>
      <c r="H106" s="51"/>
      <c r="I106" s="59"/>
      <c r="J106" s="39" t="str">
        <f t="shared" si="6"/>
        <v/>
      </c>
      <c r="K106" s="60"/>
      <c r="L106" s="57" t="str">
        <f t="shared" si="7"/>
        <v/>
      </c>
      <c r="M106" s="53"/>
      <c r="N106" s="58" t="str">
        <f>IF($A106="","",$A106&amp;"#"&amp;COUNTIFS($A$7:$A106,$A106))</f>
        <v/>
      </c>
    </row>
    <row r="107" spans="1:14" ht="16.5" customHeight="1" x14ac:dyDescent="0.25">
      <c r="A107" s="30"/>
      <c r="B107" s="31" t="str">
        <f>IF($A107="","",INDEX(Listen!$Q$6:$Q$12,WEEKDAY($A107,2)))</f>
        <v/>
      </c>
      <c r="C107" s="36"/>
      <c r="D107" s="32"/>
      <c r="E107" s="32"/>
      <c r="F107" s="32"/>
      <c r="G107" s="32"/>
      <c r="H107" s="38"/>
      <c r="I107" s="55"/>
      <c r="J107" s="39" t="str">
        <f t="shared" si="6"/>
        <v/>
      </c>
      <c r="K107" s="56"/>
      <c r="L107" s="57" t="str">
        <f t="shared" si="7"/>
        <v/>
      </c>
      <c r="M107" s="42"/>
      <c r="N107" s="58" t="str">
        <f>IF($A107="","",$A107&amp;"#"&amp;COUNTIFS($A$7:$A107,$A107))</f>
        <v/>
      </c>
    </row>
    <row r="108" spans="1:14" ht="16.5" customHeight="1" x14ac:dyDescent="0.25">
      <c r="A108" s="44"/>
      <c r="B108" s="31" t="str">
        <f>IF($A108="","",INDEX(Listen!$Q$6:$Q$12,WEEKDAY($A108,2)))</f>
        <v/>
      </c>
      <c r="C108" s="49"/>
      <c r="D108" s="45"/>
      <c r="E108" s="45"/>
      <c r="F108" s="45"/>
      <c r="G108" s="45"/>
      <c r="H108" s="51"/>
      <c r="I108" s="59"/>
      <c r="J108" s="39" t="str">
        <f t="shared" si="6"/>
        <v/>
      </c>
      <c r="K108" s="60"/>
      <c r="L108" s="57" t="str">
        <f t="shared" si="7"/>
        <v/>
      </c>
      <c r="M108" s="53"/>
      <c r="N108" s="58" t="str">
        <f>IF($A108="","",$A108&amp;"#"&amp;COUNTIFS($A$7:$A108,$A108))</f>
        <v/>
      </c>
    </row>
    <row r="109" spans="1:14" ht="16.5" customHeight="1" x14ac:dyDescent="0.25">
      <c r="A109" s="30"/>
      <c r="B109" s="31" t="str">
        <f>IF($A109="","",INDEX(Listen!$Q$6:$Q$12,WEEKDAY($A109,2)))</f>
        <v/>
      </c>
      <c r="C109" s="36"/>
      <c r="D109" s="32"/>
      <c r="E109" s="32"/>
      <c r="F109" s="32"/>
      <c r="G109" s="32"/>
      <c r="H109" s="38"/>
      <c r="I109" s="55"/>
      <c r="J109" s="39" t="str">
        <f t="shared" si="6"/>
        <v/>
      </c>
      <c r="K109" s="56"/>
      <c r="L109" s="57" t="str">
        <f t="shared" si="7"/>
        <v/>
      </c>
      <c r="M109" s="42"/>
      <c r="N109" s="58" t="str">
        <f>IF($A109="","",$A109&amp;"#"&amp;COUNTIFS($A$7:$A109,$A109))</f>
        <v/>
      </c>
    </row>
    <row r="110" spans="1:14" ht="16.5" customHeight="1" x14ac:dyDescent="0.25">
      <c r="A110" s="44"/>
      <c r="B110" s="31" t="str">
        <f>IF($A110="","",INDEX(Listen!$Q$6:$Q$12,WEEKDAY($A110,2)))</f>
        <v/>
      </c>
      <c r="C110" s="49"/>
      <c r="D110" s="45"/>
      <c r="E110" s="45"/>
      <c r="F110" s="45"/>
      <c r="G110" s="45"/>
      <c r="H110" s="51"/>
      <c r="I110" s="59"/>
      <c r="J110" s="39" t="str">
        <f t="shared" si="6"/>
        <v/>
      </c>
      <c r="K110" s="60"/>
      <c r="L110" s="57" t="str">
        <f t="shared" si="7"/>
        <v/>
      </c>
      <c r="M110" s="53"/>
      <c r="N110" s="58" t="str">
        <f>IF($A110="","",$A110&amp;"#"&amp;COUNTIFS($A$7:$A110,$A110))</f>
        <v/>
      </c>
    </row>
    <row r="111" spans="1:14" ht="16.5" customHeight="1" x14ac:dyDescent="0.25">
      <c r="A111" s="30"/>
      <c r="B111" s="31" t="str">
        <f>IF($A111="","",INDEX(Listen!$Q$6:$Q$12,WEEKDAY($A111,2)))</f>
        <v/>
      </c>
      <c r="C111" s="36"/>
      <c r="D111" s="32"/>
      <c r="E111" s="32"/>
      <c r="F111" s="32"/>
      <c r="G111" s="32"/>
      <c r="H111" s="38"/>
      <c r="I111" s="55"/>
      <c r="J111" s="39" t="str">
        <f t="shared" si="6"/>
        <v/>
      </c>
      <c r="K111" s="56"/>
      <c r="L111" s="57" t="str">
        <f t="shared" si="7"/>
        <v/>
      </c>
      <c r="M111" s="42"/>
      <c r="N111" s="58" t="str">
        <f>IF($A111="","",$A111&amp;"#"&amp;COUNTIFS($A$7:$A111,$A111))</f>
        <v/>
      </c>
    </row>
    <row r="112" spans="1:14" ht="16.5" customHeight="1" x14ac:dyDescent="0.25">
      <c r="A112" s="44"/>
      <c r="B112" s="31" t="str">
        <f>IF($A112="","",INDEX(Listen!$Q$6:$Q$12,WEEKDAY($A112,2)))</f>
        <v/>
      </c>
      <c r="C112" s="49"/>
      <c r="D112" s="45"/>
      <c r="E112" s="45"/>
      <c r="F112" s="45"/>
      <c r="G112" s="45"/>
      <c r="H112" s="51"/>
      <c r="I112" s="59"/>
      <c r="J112" s="39" t="str">
        <f t="shared" si="6"/>
        <v/>
      </c>
      <c r="K112" s="60"/>
      <c r="L112" s="57" t="str">
        <f t="shared" si="7"/>
        <v/>
      </c>
      <c r="M112" s="53"/>
      <c r="N112" s="58" t="str">
        <f>IF($A112="","",$A112&amp;"#"&amp;COUNTIFS($A$7:$A112,$A112))</f>
        <v/>
      </c>
    </row>
    <row r="113" spans="1:14" ht="16.5" customHeight="1" x14ac:dyDescent="0.25">
      <c r="A113" s="30"/>
      <c r="B113" s="31" t="str">
        <f>IF($A113="","",INDEX(Listen!$Q$6:$Q$12,WEEKDAY($A113,2)))</f>
        <v/>
      </c>
      <c r="C113" s="36"/>
      <c r="D113" s="32"/>
      <c r="E113" s="32"/>
      <c r="F113" s="32"/>
      <c r="G113" s="32"/>
      <c r="H113" s="38"/>
      <c r="I113" s="55"/>
      <c r="J113" s="39" t="str">
        <f t="shared" si="6"/>
        <v/>
      </c>
      <c r="K113" s="56"/>
      <c r="L113" s="57" t="str">
        <f t="shared" si="7"/>
        <v/>
      </c>
      <c r="M113" s="42"/>
      <c r="N113" s="58" t="str">
        <f>IF($A113="","",$A113&amp;"#"&amp;COUNTIFS($A$7:$A113,$A113))</f>
        <v/>
      </c>
    </row>
    <row r="114" spans="1:14" ht="16.5" customHeight="1" x14ac:dyDescent="0.25">
      <c r="A114" s="44"/>
      <c r="B114" s="31" t="str">
        <f>IF($A114="","",INDEX(Listen!$Q$6:$Q$12,WEEKDAY($A114,2)))</f>
        <v/>
      </c>
      <c r="C114" s="49"/>
      <c r="D114" s="45"/>
      <c r="E114" s="45"/>
      <c r="F114" s="45"/>
      <c r="G114" s="45"/>
      <c r="H114" s="51"/>
      <c r="I114" s="59"/>
      <c r="J114" s="39" t="str">
        <f t="shared" si="6"/>
        <v/>
      </c>
      <c r="K114" s="60"/>
      <c r="L114" s="57" t="str">
        <f t="shared" si="7"/>
        <v/>
      </c>
      <c r="M114" s="53"/>
      <c r="N114" s="58" t="str">
        <f>IF($A114="","",$A114&amp;"#"&amp;COUNTIFS($A$7:$A114,$A114))</f>
        <v/>
      </c>
    </row>
    <row r="115" spans="1:14" ht="16.5" customHeight="1" x14ac:dyDescent="0.25">
      <c r="A115" s="30"/>
      <c r="B115" s="31" t="str">
        <f>IF($A115="","",INDEX(Listen!$Q$6:$Q$12,WEEKDAY($A115,2)))</f>
        <v/>
      </c>
      <c r="C115" s="36"/>
      <c r="D115" s="32"/>
      <c r="E115" s="32"/>
      <c r="F115" s="32"/>
      <c r="G115" s="32"/>
      <c r="H115" s="38"/>
      <c r="I115" s="55"/>
      <c r="J115" s="39" t="str">
        <f t="shared" si="6"/>
        <v/>
      </c>
      <c r="K115" s="56"/>
      <c r="L115" s="57" t="str">
        <f t="shared" si="7"/>
        <v/>
      </c>
      <c r="M115" s="42"/>
      <c r="N115" s="58" t="str">
        <f>IF($A115="","",$A115&amp;"#"&amp;COUNTIFS($A$7:$A115,$A115))</f>
        <v/>
      </c>
    </row>
    <row r="116" spans="1:14" ht="16.5" customHeight="1" x14ac:dyDescent="0.25">
      <c r="A116" s="44"/>
      <c r="B116" s="31" t="str">
        <f>IF($A116="","",INDEX(Listen!$Q$6:$Q$12,WEEKDAY($A116,2)))</f>
        <v/>
      </c>
      <c r="C116" s="49"/>
      <c r="D116" s="45"/>
      <c r="E116" s="45"/>
      <c r="F116" s="45"/>
      <c r="G116" s="45"/>
      <c r="H116" s="51"/>
      <c r="I116" s="59"/>
      <c r="J116" s="39" t="str">
        <f t="shared" si="6"/>
        <v/>
      </c>
      <c r="K116" s="60"/>
      <c r="L116" s="57" t="str">
        <f t="shared" si="7"/>
        <v/>
      </c>
      <c r="M116" s="53"/>
      <c r="N116" s="58" t="str">
        <f>IF($A116="","",$A116&amp;"#"&amp;COUNTIFS($A$7:$A116,$A116))</f>
        <v/>
      </c>
    </row>
    <row r="117" spans="1:14" ht="16.5" customHeight="1" x14ac:dyDescent="0.25">
      <c r="A117" s="30"/>
      <c r="B117" s="31" t="str">
        <f>IF($A117="","",INDEX(Listen!$Q$6:$Q$12,WEEKDAY($A117,2)))</f>
        <v/>
      </c>
      <c r="C117" s="36"/>
      <c r="D117" s="32"/>
      <c r="E117" s="32"/>
      <c r="F117" s="32"/>
      <c r="G117" s="32"/>
      <c r="H117" s="38"/>
      <c r="I117" s="55"/>
      <c r="J117" s="39" t="str">
        <f t="shared" si="6"/>
        <v/>
      </c>
      <c r="K117" s="56"/>
      <c r="L117" s="57" t="str">
        <f t="shared" si="7"/>
        <v/>
      </c>
      <c r="M117" s="42"/>
      <c r="N117" s="58" t="str">
        <f>IF($A117="","",$A117&amp;"#"&amp;COUNTIFS($A$7:$A117,$A117))</f>
        <v/>
      </c>
    </row>
    <row r="118" spans="1:14" ht="16.5" customHeight="1" x14ac:dyDescent="0.25">
      <c r="A118" s="44"/>
      <c r="B118" s="31" t="str">
        <f>IF($A118="","",INDEX(Listen!$Q$6:$Q$12,WEEKDAY($A118,2)))</f>
        <v/>
      </c>
      <c r="C118" s="49"/>
      <c r="D118" s="45"/>
      <c r="E118" s="45"/>
      <c r="F118" s="45"/>
      <c r="G118" s="45"/>
      <c r="H118" s="51"/>
      <c r="I118" s="59"/>
      <c r="J118" s="39" t="str">
        <f t="shared" si="6"/>
        <v/>
      </c>
      <c r="K118" s="60"/>
      <c r="L118" s="57" t="str">
        <f t="shared" si="7"/>
        <v/>
      </c>
      <c r="M118" s="53"/>
      <c r="N118" s="58" t="str">
        <f>IF($A118="","",$A118&amp;"#"&amp;COUNTIFS($A$7:$A118,$A118))</f>
        <v/>
      </c>
    </row>
    <row r="119" spans="1:14" ht="16.5" customHeight="1" x14ac:dyDescent="0.25">
      <c r="A119" s="30"/>
      <c r="B119" s="31" t="str">
        <f>IF($A119="","",INDEX(Listen!$Q$6:$Q$12,WEEKDAY($A119,2)))</f>
        <v/>
      </c>
      <c r="C119" s="36"/>
      <c r="D119" s="32"/>
      <c r="E119" s="32"/>
      <c r="F119" s="32"/>
      <c r="G119" s="32"/>
      <c r="H119" s="38"/>
      <c r="I119" s="55"/>
      <c r="J119" s="39" t="str">
        <f t="shared" si="6"/>
        <v/>
      </c>
      <c r="K119" s="56"/>
      <c r="L119" s="57" t="str">
        <f t="shared" si="7"/>
        <v/>
      </c>
      <c r="M119" s="42"/>
      <c r="N119" s="58" t="str">
        <f>IF($A119="","",$A119&amp;"#"&amp;COUNTIFS($A$7:$A119,$A119))</f>
        <v/>
      </c>
    </row>
    <row r="120" spans="1:14" ht="16.5" customHeight="1" x14ac:dyDescent="0.25">
      <c r="A120" s="44"/>
      <c r="B120" s="31" t="str">
        <f>IF($A120="","",INDEX(Listen!$Q$6:$Q$12,WEEKDAY($A120,2)))</f>
        <v/>
      </c>
      <c r="C120" s="49"/>
      <c r="D120" s="45"/>
      <c r="E120" s="45"/>
      <c r="F120" s="45"/>
      <c r="G120" s="45"/>
      <c r="H120" s="51"/>
      <c r="I120" s="59"/>
      <c r="J120" s="39" t="str">
        <f t="shared" si="6"/>
        <v/>
      </c>
      <c r="K120" s="60"/>
      <c r="L120" s="57" t="str">
        <f t="shared" si="7"/>
        <v/>
      </c>
      <c r="M120" s="53"/>
      <c r="N120" s="58" t="str">
        <f>IF($A120="","",$A120&amp;"#"&amp;COUNTIFS($A$7:$A120,$A120))</f>
        <v/>
      </c>
    </row>
    <row r="121" spans="1:14" ht="16.5" customHeight="1" x14ac:dyDescent="0.25">
      <c r="A121" s="30"/>
      <c r="B121" s="31" t="str">
        <f>IF($A121="","",INDEX(Listen!$Q$6:$Q$12,WEEKDAY($A121,2)))</f>
        <v/>
      </c>
      <c r="C121" s="36"/>
      <c r="D121" s="32"/>
      <c r="E121" s="32"/>
      <c r="F121" s="32"/>
      <c r="G121" s="32"/>
      <c r="H121" s="38"/>
      <c r="I121" s="55"/>
      <c r="J121" s="39" t="str">
        <f t="shared" si="6"/>
        <v/>
      </c>
      <c r="K121" s="56"/>
      <c r="L121" s="57" t="str">
        <f t="shared" si="7"/>
        <v/>
      </c>
      <c r="M121" s="42"/>
      <c r="N121" s="58" t="str">
        <f>IF($A121="","",$A121&amp;"#"&amp;COUNTIFS($A$7:$A121,$A121))</f>
        <v/>
      </c>
    </row>
    <row r="122" spans="1:14" ht="16.5" customHeight="1" x14ac:dyDescent="0.25">
      <c r="A122" s="44"/>
      <c r="B122" s="31" t="str">
        <f>IF($A122="","",INDEX(Listen!$Q$6:$Q$12,WEEKDAY($A122,2)))</f>
        <v/>
      </c>
      <c r="C122" s="49"/>
      <c r="D122" s="45"/>
      <c r="E122" s="45"/>
      <c r="F122" s="45"/>
      <c r="G122" s="45"/>
      <c r="H122" s="51"/>
      <c r="I122" s="59"/>
      <c r="J122" s="39" t="str">
        <f t="shared" si="6"/>
        <v/>
      </c>
      <c r="K122" s="60"/>
      <c r="L122" s="57" t="str">
        <f t="shared" si="7"/>
        <v/>
      </c>
      <c r="M122" s="53"/>
      <c r="N122" s="58" t="str">
        <f>IF($A122="","",$A122&amp;"#"&amp;COUNTIFS($A$7:$A122,$A122))</f>
        <v/>
      </c>
    </row>
    <row r="123" spans="1:14" ht="16.5" customHeight="1" x14ac:dyDescent="0.25">
      <c r="A123" s="30"/>
      <c r="B123" s="31" t="str">
        <f>IF($A123="","",INDEX(Listen!$Q$6:$Q$12,WEEKDAY($A123,2)))</f>
        <v/>
      </c>
      <c r="C123" s="36"/>
      <c r="D123" s="32"/>
      <c r="E123" s="32"/>
      <c r="F123" s="32"/>
      <c r="G123" s="32"/>
      <c r="H123" s="38"/>
      <c r="I123" s="55"/>
      <c r="J123" s="39" t="str">
        <f t="shared" si="6"/>
        <v/>
      </c>
      <c r="K123" s="56"/>
      <c r="L123" s="57" t="str">
        <f t="shared" si="7"/>
        <v/>
      </c>
      <c r="M123" s="42"/>
      <c r="N123" s="58" t="str">
        <f>IF($A123="","",$A123&amp;"#"&amp;COUNTIFS($A$7:$A123,$A123))</f>
        <v/>
      </c>
    </row>
    <row r="124" spans="1:14" ht="16.5" customHeight="1" x14ac:dyDescent="0.25">
      <c r="A124" s="44"/>
      <c r="B124" s="31" t="str">
        <f>IF($A124="","",INDEX(Listen!$Q$6:$Q$12,WEEKDAY($A124,2)))</f>
        <v/>
      </c>
      <c r="C124" s="49"/>
      <c r="D124" s="45"/>
      <c r="E124" s="45"/>
      <c r="F124" s="45"/>
      <c r="G124" s="45"/>
      <c r="H124" s="51"/>
      <c r="I124" s="59"/>
      <c r="J124" s="39" t="str">
        <f t="shared" si="6"/>
        <v/>
      </c>
      <c r="K124" s="60"/>
      <c r="L124" s="57" t="str">
        <f t="shared" si="7"/>
        <v/>
      </c>
      <c r="M124" s="53"/>
      <c r="N124" s="58" t="str">
        <f>IF($A124="","",$A124&amp;"#"&amp;COUNTIFS($A$7:$A124,$A124))</f>
        <v/>
      </c>
    </row>
    <row r="125" spans="1:14" ht="16.5" customHeight="1" x14ac:dyDescent="0.25">
      <c r="A125" s="30"/>
      <c r="B125" s="31" t="str">
        <f>IF($A125="","",INDEX(Listen!$Q$6:$Q$12,WEEKDAY($A125,2)))</f>
        <v/>
      </c>
      <c r="C125" s="36"/>
      <c r="D125" s="32"/>
      <c r="E125" s="32"/>
      <c r="F125" s="32"/>
      <c r="G125" s="32"/>
      <c r="H125" s="38"/>
      <c r="I125" s="55"/>
      <c r="J125" s="39" t="str">
        <f t="shared" si="6"/>
        <v/>
      </c>
      <c r="K125" s="56"/>
      <c r="L125" s="57" t="str">
        <f t="shared" si="7"/>
        <v/>
      </c>
      <c r="M125" s="42"/>
      <c r="N125" s="58" t="str">
        <f>IF($A125="","",$A125&amp;"#"&amp;COUNTIFS($A$7:$A125,$A125))</f>
        <v/>
      </c>
    </row>
    <row r="126" spans="1:14" ht="16.5" customHeight="1" x14ac:dyDescent="0.25">
      <c r="A126" s="44"/>
      <c r="B126" s="31" t="str">
        <f>IF($A126="","",INDEX(Listen!$Q$6:$Q$12,WEEKDAY($A126,2)))</f>
        <v/>
      </c>
      <c r="C126" s="49"/>
      <c r="D126" s="45"/>
      <c r="E126" s="45"/>
      <c r="F126" s="45"/>
      <c r="G126" s="45"/>
      <c r="H126" s="51"/>
      <c r="I126" s="59"/>
      <c r="J126" s="39" t="str">
        <f t="shared" si="6"/>
        <v/>
      </c>
      <c r="K126" s="60"/>
      <c r="L126" s="57" t="str">
        <f t="shared" si="7"/>
        <v/>
      </c>
      <c r="M126" s="53"/>
      <c r="N126" s="58" t="str">
        <f>IF($A126="","",$A126&amp;"#"&amp;COUNTIFS($A$7:$A126,$A126))</f>
        <v/>
      </c>
    </row>
    <row r="127" spans="1:14" ht="16.5" customHeight="1" x14ac:dyDescent="0.25">
      <c r="A127" s="30"/>
      <c r="B127" s="31" t="str">
        <f>IF($A127="","",INDEX(Listen!$Q$6:$Q$12,WEEKDAY($A127,2)))</f>
        <v/>
      </c>
      <c r="C127" s="36"/>
      <c r="D127" s="32"/>
      <c r="E127" s="32"/>
      <c r="F127" s="32"/>
      <c r="G127" s="32"/>
      <c r="H127" s="38"/>
      <c r="I127" s="55"/>
      <c r="J127" s="39" t="str">
        <f t="shared" si="6"/>
        <v/>
      </c>
      <c r="K127" s="56"/>
      <c r="L127" s="57" t="str">
        <f t="shared" si="7"/>
        <v/>
      </c>
      <c r="M127" s="42"/>
      <c r="N127" s="58" t="str">
        <f>IF($A127="","",$A127&amp;"#"&amp;COUNTIFS($A$7:$A127,$A127))</f>
        <v/>
      </c>
    </row>
    <row r="128" spans="1:14" ht="16.5" customHeight="1" x14ac:dyDescent="0.25">
      <c r="A128" s="44"/>
      <c r="B128" s="31" t="str">
        <f>IF($A128="","",INDEX(Listen!$Q$6:$Q$12,WEEKDAY($A128,2)))</f>
        <v/>
      </c>
      <c r="C128" s="49"/>
      <c r="D128" s="45"/>
      <c r="E128" s="45"/>
      <c r="F128" s="45"/>
      <c r="G128" s="45"/>
      <c r="H128" s="51"/>
      <c r="I128" s="59"/>
      <c r="J128" s="39" t="str">
        <f t="shared" si="6"/>
        <v/>
      </c>
      <c r="K128" s="60"/>
      <c r="L128" s="57" t="str">
        <f t="shared" si="7"/>
        <v/>
      </c>
      <c r="M128" s="53"/>
      <c r="N128" s="58" t="str">
        <f>IF($A128="","",$A128&amp;"#"&amp;COUNTIFS($A$7:$A128,$A128))</f>
        <v/>
      </c>
    </row>
    <row r="129" spans="1:14" ht="16.5" customHeight="1" x14ac:dyDescent="0.25">
      <c r="A129" s="30"/>
      <c r="B129" s="31" t="str">
        <f>IF($A129="","",INDEX(Listen!$Q$6:$Q$12,WEEKDAY($A129,2)))</f>
        <v/>
      </c>
      <c r="C129" s="36"/>
      <c r="D129" s="32"/>
      <c r="E129" s="32"/>
      <c r="F129" s="32"/>
      <c r="G129" s="32"/>
      <c r="H129" s="38"/>
      <c r="I129" s="55"/>
      <c r="J129" s="39" t="str">
        <f t="shared" si="6"/>
        <v/>
      </c>
      <c r="K129" s="56"/>
      <c r="L129" s="57" t="str">
        <f t="shared" si="7"/>
        <v/>
      </c>
      <c r="M129" s="42"/>
      <c r="N129" s="58" t="str">
        <f>IF($A129="","",$A129&amp;"#"&amp;COUNTIFS($A$7:$A129,$A129))</f>
        <v/>
      </c>
    </row>
    <row r="130" spans="1:14" ht="16.5" customHeight="1" x14ac:dyDescent="0.25">
      <c r="A130" s="44"/>
      <c r="B130" s="31" t="str">
        <f>IF($A130="","",INDEX(Listen!$Q$6:$Q$12,WEEKDAY($A130,2)))</f>
        <v/>
      </c>
      <c r="C130" s="49"/>
      <c r="D130" s="45"/>
      <c r="E130" s="45"/>
      <c r="F130" s="45"/>
      <c r="G130" s="45"/>
      <c r="H130" s="51"/>
      <c r="I130" s="59"/>
      <c r="J130" s="39" t="str">
        <f t="shared" si="6"/>
        <v/>
      </c>
      <c r="K130" s="60"/>
      <c r="L130" s="57" t="str">
        <f t="shared" si="7"/>
        <v/>
      </c>
      <c r="M130" s="53"/>
      <c r="N130" s="58" t="str">
        <f>IF($A130="","",$A130&amp;"#"&amp;COUNTIFS($A$7:$A130,$A130))</f>
        <v/>
      </c>
    </row>
    <row r="131" spans="1:14" ht="16.5" customHeight="1" x14ac:dyDescent="0.25">
      <c r="A131" s="30"/>
      <c r="B131" s="31" t="str">
        <f>IF($A131="","",INDEX(Listen!$Q$6:$Q$12,WEEKDAY($A131,2)))</f>
        <v/>
      </c>
      <c r="C131" s="36"/>
      <c r="D131" s="32"/>
      <c r="E131" s="32"/>
      <c r="F131" s="32"/>
      <c r="G131" s="32"/>
      <c r="H131" s="38"/>
      <c r="I131" s="55"/>
      <c r="J131" s="39" t="str">
        <f t="shared" si="6"/>
        <v/>
      </c>
      <c r="K131" s="56"/>
      <c r="L131" s="57" t="str">
        <f t="shared" si="7"/>
        <v/>
      </c>
      <c r="M131" s="42"/>
      <c r="N131" s="58" t="str">
        <f>IF($A131="","",$A131&amp;"#"&amp;COUNTIFS($A$7:$A131,$A131))</f>
        <v/>
      </c>
    </row>
    <row r="132" spans="1:14" ht="16.5" customHeight="1" x14ac:dyDescent="0.25">
      <c r="A132" s="44"/>
      <c r="B132" s="31" t="str">
        <f>IF($A132="","",INDEX(Listen!$Q$6:$Q$12,WEEKDAY($A132,2)))</f>
        <v/>
      </c>
      <c r="C132" s="49"/>
      <c r="D132" s="45"/>
      <c r="E132" s="45"/>
      <c r="F132" s="45"/>
      <c r="G132" s="45"/>
      <c r="H132" s="51"/>
      <c r="I132" s="59"/>
      <c r="J132" s="39" t="str">
        <f t="shared" si="6"/>
        <v/>
      </c>
      <c r="K132" s="60"/>
      <c r="L132" s="57" t="str">
        <f t="shared" si="7"/>
        <v/>
      </c>
      <c r="M132" s="53"/>
      <c r="N132" s="58" t="str">
        <f>IF($A132="","",$A132&amp;"#"&amp;COUNTIFS($A$7:$A132,$A132))</f>
        <v/>
      </c>
    </row>
    <row r="133" spans="1:14" ht="16.5" customHeight="1" x14ac:dyDescent="0.25">
      <c r="A133" s="30"/>
      <c r="B133" s="31" t="str">
        <f>IF($A133="","",INDEX(Listen!$Q$6:$Q$12,WEEKDAY($A133,2)))</f>
        <v/>
      </c>
      <c r="C133" s="36"/>
      <c r="D133" s="32"/>
      <c r="E133" s="32"/>
      <c r="F133" s="32"/>
      <c r="G133" s="32"/>
      <c r="H133" s="38"/>
      <c r="I133" s="55"/>
      <c r="J133" s="39" t="str">
        <f t="shared" si="6"/>
        <v/>
      </c>
      <c r="K133" s="56"/>
      <c r="L133" s="57" t="str">
        <f t="shared" si="7"/>
        <v/>
      </c>
      <c r="M133" s="42"/>
      <c r="N133" s="58" t="str">
        <f>IF($A133="","",$A133&amp;"#"&amp;COUNTIFS($A$7:$A133,$A133))</f>
        <v/>
      </c>
    </row>
    <row r="134" spans="1:14" ht="16.5" customHeight="1" x14ac:dyDescent="0.25">
      <c r="A134" s="44"/>
      <c r="B134" s="31" t="str">
        <f>IF($A134="","",INDEX(Listen!$Q$6:$Q$12,WEEKDAY($A134,2)))</f>
        <v/>
      </c>
      <c r="C134" s="49"/>
      <c r="D134" s="45"/>
      <c r="E134" s="45"/>
      <c r="F134" s="45"/>
      <c r="G134" s="45"/>
      <c r="H134" s="51"/>
      <c r="I134" s="59"/>
      <c r="J134" s="39" t="str">
        <f t="shared" si="6"/>
        <v/>
      </c>
      <c r="K134" s="60"/>
      <c r="L134" s="57" t="str">
        <f t="shared" si="7"/>
        <v/>
      </c>
      <c r="M134" s="53"/>
      <c r="N134" s="58" t="str">
        <f>IF($A134="","",$A134&amp;"#"&amp;COUNTIFS($A$7:$A134,$A134))</f>
        <v/>
      </c>
    </row>
    <row r="135" spans="1:14" ht="16.5" customHeight="1" x14ac:dyDescent="0.25">
      <c r="A135" s="30"/>
      <c r="B135" s="31" t="str">
        <f>IF($A135="","",INDEX(Listen!$Q$6:$Q$12,WEEKDAY($A135,2)))</f>
        <v/>
      </c>
      <c r="C135" s="36"/>
      <c r="D135" s="32"/>
      <c r="E135" s="32"/>
      <c r="F135" s="32"/>
      <c r="G135" s="32"/>
      <c r="H135" s="38"/>
      <c r="I135" s="55"/>
      <c r="J135" s="39" t="str">
        <f t="shared" ref="J135:J166" si="8">IF(OR($H135="",$I135=""),"",ROUND($H135*$I135,2))</f>
        <v/>
      </c>
      <c r="K135" s="56"/>
      <c r="L135" s="57" t="str">
        <f t="shared" ref="L135:L166" si="9">IF(OR($J135="",$K135=""),"",ROUND($J135*$K135,2))</f>
        <v/>
      </c>
      <c r="M135" s="42"/>
      <c r="N135" s="58" t="str">
        <f>IF($A135="","",$A135&amp;"#"&amp;COUNTIFS($A$7:$A135,$A135))</f>
        <v/>
      </c>
    </row>
    <row r="136" spans="1:14" ht="16.5" customHeight="1" x14ac:dyDescent="0.25">
      <c r="A136" s="44"/>
      <c r="B136" s="31" t="str">
        <f>IF($A136="","",INDEX(Listen!$Q$6:$Q$12,WEEKDAY($A136,2)))</f>
        <v/>
      </c>
      <c r="C136" s="49"/>
      <c r="D136" s="45"/>
      <c r="E136" s="45"/>
      <c r="F136" s="45"/>
      <c r="G136" s="45"/>
      <c r="H136" s="51"/>
      <c r="I136" s="59"/>
      <c r="J136" s="39" t="str">
        <f t="shared" si="8"/>
        <v/>
      </c>
      <c r="K136" s="60"/>
      <c r="L136" s="57" t="str">
        <f t="shared" si="9"/>
        <v/>
      </c>
      <c r="M136" s="53"/>
      <c r="N136" s="58" t="str">
        <f>IF($A136="","",$A136&amp;"#"&amp;COUNTIFS($A$7:$A136,$A136))</f>
        <v/>
      </c>
    </row>
    <row r="137" spans="1:14" ht="16.5" customHeight="1" x14ac:dyDescent="0.25">
      <c r="A137" s="30"/>
      <c r="B137" s="31" t="str">
        <f>IF($A137="","",INDEX(Listen!$Q$6:$Q$12,WEEKDAY($A137,2)))</f>
        <v/>
      </c>
      <c r="C137" s="36"/>
      <c r="D137" s="32"/>
      <c r="E137" s="32"/>
      <c r="F137" s="32"/>
      <c r="G137" s="32"/>
      <c r="H137" s="38"/>
      <c r="I137" s="55"/>
      <c r="J137" s="39" t="str">
        <f t="shared" si="8"/>
        <v/>
      </c>
      <c r="K137" s="56"/>
      <c r="L137" s="57" t="str">
        <f t="shared" si="9"/>
        <v/>
      </c>
      <c r="M137" s="42"/>
      <c r="N137" s="58" t="str">
        <f>IF($A137="","",$A137&amp;"#"&amp;COUNTIFS($A$7:$A137,$A137))</f>
        <v/>
      </c>
    </row>
    <row r="138" spans="1:14" ht="16.5" customHeight="1" x14ac:dyDescent="0.25">
      <c r="A138" s="44"/>
      <c r="B138" s="31" t="str">
        <f>IF($A138="","",INDEX(Listen!$Q$6:$Q$12,WEEKDAY($A138,2)))</f>
        <v/>
      </c>
      <c r="C138" s="49"/>
      <c r="D138" s="45"/>
      <c r="E138" s="45"/>
      <c r="F138" s="45"/>
      <c r="G138" s="45"/>
      <c r="H138" s="51"/>
      <c r="I138" s="59"/>
      <c r="J138" s="39" t="str">
        <f t="shared" si="8"/>
        <v/>
      </c>
      <c r="K138" s="60"/>
      <c r="L138" s="57" t="str">
        <f t="shared" si="9"/>
        <v/>
      </c>
      <c r="M138" s="53"/>
      <c r="N138" s="58" t="str">
        <f>IF($A138="","",$A138&amp;"#"&amp;COUNTIFS($A$7:$A138,$A138))</f>
        <v/>
      </c>
    </row>
    <row r="139" spans="1:14" ht="16.5" customHeight="1" x14ac:dyDescent="0.25">
      <c r="A139" s="30"/>
      <c r="B139" s="31" t="str">
        <f>IF($A139="","",INDEX(Listen!$Q$6:$Q$12,WEEKDAY($A139,2)))</f>
        <v/>
      </c>
      <c r="C139" s="36"/>
      <c r="D139" s="32"/>
      <c r="E139" s="32"/>
      <c r="F139" s="32"/>
      <c r="G139" s="32"/>
      <c r="H139" s="38"/>
      <c r="I139" s="55"/>
      <c r="J139" s="39" t="str">
        <f t="shared" si="8"/>
        <v/>
      </c>
      <c r="K139" s="56"/>
      <c r="L139" s="57" t="str">
        <f t="shared" si="9"/>
        <v/>
      </c>
      <c r="M139" s="42"/>
      <c r="N139" s="58" t="str">
        <f>IF($A139="","",$A139&amp;"#"&amp;COUNTIFS($A$7:$A139,$A139))</f>
        <v/>
      </c>
    </row>
    <row r="140" spans="1:14" ht="16.5" customHeight="1" x14ac:dyDescent="0.25">
      <c r="A140" s="44"/>
      <c r="B140" s="31" t="str">
        <f>IF($A140="","",INDEX(Listen!$Q$6:$Q$12,WEEKDAY($A140,2)))</f>
        <v/>
      </c>
      <c r="C140" s="49"/>
      <c r="D140" s="45"/>
      <c r="E140" s="45"/>
      <c r="F140" s="45"/>
      <c r="G140" s="45"/>
      <c r="H140" s="51"/>
      <c r="I140" s="59"/>
      <c r="J140" s="39" t="str">
        <f t="shared" si="8"/>
        <v/>
      </c>
      <c r="K140" s="60"/>
      <c r="L140" s="57" t="str">
        <f t="shared" si="9"/>
        <v/>
      </c>
      <c r="M140" s="53"/>
      <c r="N140" s="58" t="str">
        <f>IF($A140="","",$A140&amp;"#"&amp;COUNTIFS($A$7:$A140,$A140))</f>
        <v/>
      </c>
    </row>
    <row r="141" spans="1:14" ht="16.5" customHeight="1" x14ac:dyDescent="0.25">
      <c r="A141" s="30"/>
      <c r="B141" s="31" t="str">
        <f>IF($A141="","",INDEX(Listen!$Q$6:$Q$12,WEEKDAY($A141,2)))</f>
        <v/>
      </c>
      <c r="C141" s="36"/>
      <c r="D141" s="32"/>
      <c r="E141" s="32"/>
      <c r="F141" s="32"/>
      <c r="G141" s="32"/>
      <c r="H141" s="38"/>
      <c r="I141" s="55"/>
      <c r="J141" s="39" t="str">
        <f t="shared" si="8"/>
        <v/>
      </c>
      <c r="K141" s="56"/>
      <c r="L141" s="57" t="str">
        <f t="shared" si="9"/>
        <v/>
      </c>
      <c r="M141" s="42"/>
      <c r="N141" s="58" t="str">
        <f>IF($A141="","",$A141&amp;"#"&amp;COUNTIFS($A$7:$A141,$A141))</f>
        <v/>
      </c>
    </row>
    <row r="142" spans="1:14" ht="16.5" customHeight="1" x14ac:dyDescent="0.25">
      <c r="A142" s="44"/>
      <c r="B142" s="31" t="str">
        <f>IF($A142="","",INDEX(Listen!$Q$6:$Q$12,WEEKDAY($A142,2)))</f>
        <v/>
      </c>
      <c r="C142" s="49"/>
      <c r="D142" s="45"/>
      <c r="E142" s="45"/>
      <c r="F142" s="45"/>
      <c r="G142" s="45"/>
      <c r="H142" s="51"/>
      <c r="I142" s="59"/>
      <c r="J142" s="39" t="str">
        <f t="shared" si="8"/>
        <v/>
      </c>
      <c r="K142" s="60"/>
      <c r="L142" s="57" t="str">
        <f t="shared" si="9"/>
        <v/>
      </c>
      <c r="M142" s="53"/>
      <c r="N142" s="58" t="str">
        <f>IF($A142="","",$A142&amp;"#"&amp;COUNTIFS($A$7:$A142,$A142))</f>
        <v/>
      </c>
    </row>
    <row r="143" spans="1:14" ht="16.5" customHeight="1" x14ac:dyDescent="0.25">
      <c r="A143" s="30"/>
      <c r="B143" s="31" t="str">
        <f>IF($A143="","",INDEX(Listen!$Q$6:$Q$12,WEEKDAY($A143,2)))</f>
        <v/>
      </c>
      <c r="C143" s="36"/>
      <c r="D143" s="32"/>
      <c r="E143" s="32"/>
      <c r="F143" s="32"/>
      <c r="G143" s="32"/>
      <c r="H143" s="38"/>
      <c r="I143" s="55"/>
      <c r="J143" s="39" t="str">
        <f t="shared" si="8"/>
        <v/>
      </c>
      <c r="K143" s="56"/>
      <c r="L143" s="57" t="str">
        <f t="shared" si="9"/>
        <v/>
      </c>
      <c r="M143" s="42"/>
      <c r="N143" s="58" t="str">
        <f>IF($A143="","",$A143&amp;"#"&amp;COUNTIFS($A$7:$A143,$A143))</f>
        <v/>
      </c>
    </row>
    <row r="144" spans="1:14" ht="16.5" customHeight="1" x14ac:dyDescent="0.25">
      <c r="A144" s="44"/>
      <c r="B144" s="31" t="str">
        <f>IF($A144="","",INDEX(Listen!$Q$6:$Q$12,WEEKDAY($A144,2)))</f>
        <v/>
      </c>
      <c r="C144" s="49"/>
      <c r="D144" s="45"/>
      <c r="E144" s="45"/>
      <c r="F144" s="45"/>
      <c r="G144" s="45"/>
      <c r="H144" s="51"/>
      <c r="I144" s="59"/>
      <c r="J144" s="39" t="str">
        <f t="shared" si="8"/>
        <v/>
      </c>
      <c r="K144" s="60"/>
      <c r="L144" s="57" t="str">
        <f t="shared" si="9"/>
        <v/>
      </c>
      <c r="M144" s="53"/>
      <c r="N144" s="58" t="str">
        <f>IF($A144="","",$A144&amp;"#"&amp;COUNTIFS($A$7:$A144,$A144))</f>
        <v/>
      </c>
    </row>
    <row r="145" spans="1:14" ht="16.5" customHeight="1" x14ac:dyDescent="0.25">
      <c r="A145" s="30"/>
      <c r="B145" s="31" t="str">
        <f>IF($A145="","",INDEX(Listen!$Q$6:$Q$12,WEEKDAY($A145,2)))</f>
        <v/>
      </c>
      <c r="C145" s="36"/>
      <c r="D145" s="32"/>
      <c r="E145" s="32"/>
      <c r="F145" s="32"/>
      <c r="G145" s="32"/>
      <c r="H145" s="38"/>
      <c r="I145" s="55"/>
      <c r="J145" s="39" t="str">
        <f t="shared" si="8"/>
        <v/>
      </c>
      <c r="K145" s="56"/>
      <c r="L145" s="57" t="str">
        <f t="shared" si="9"/>
        <v/>
      </c>
      <c r="M145" s="42"/>
      <c r="N145" s="58" t="str">
        <f>IF($A145="","",$A145&amp;"#"&amp;COUNTIFS($A$7:$A145,$A145))</f>
        <v/>
      </c>
    </row>
    <row r="146" spans="1:14" ht="16.5" customHeight="1" x14ac:dyDescent="0.25">
      <c r="A146" s="44"/>
      <c r="B146" s="31" t="str">
        <f>IF($A146="","",INDEX(Listen!$Q$6:$Q$12,WEEKDAY($A146,2)))</f>
        <v/>
      </c>
      <c r="C146" s="49"/>
      <c r="D146" s="45"/>
      <c r="E146" s="45"/>
      <c r="F146" s="45"/>
      <c r="G146" s="45"/>
      <c r="H146" s="51"/>
      <c r="I146" s="59"/>
      <c r="J146" s="39" t="str">
        <f t="shared" si="8"/>
        <v/>
      </c>
      <c r="K146" s="60"/>
      <c r="L146" s="57" t="str">
        <f t="shared" si="9"/>
        <v/>
      </c>
      <c r="M146" s="53"/>
      <c r="N146" s="58" t="str">
        <f>IF($A146="","",$A146&amp;"#"&amp;COUNTIFS($A$7:$A146,$A146))</f>
        <v/>
      </c>
    </row>
    <row r="147" spans="1:14" ht="16.5" customHeight="1" x14ac:dyDescent="0.25">
      <c r="A147" s="30"/>
      <c r="B147" s="31" t="str">
        <f>IF($A147="","",INDEX(Listen!$Q$6:$Q$12,WEEKDAY($A147,2)))</f>
        <v/>
      </c>
      <c r="C147" s="36"/>
      <c r="D147" s="32"/>
      <c r="E147" s="32"/>
      <c r="F147" s="32"/>
      <c r="G147" s="32"/>
      <c r="H147" s="38"/>
      <c r="I147" s="55"/>
      <c r="J147" s="39" t="str">
        <f t="shared" si="8"/>
        <v/>
      </c>
      <c r="K147" s="56"/>
      <c r="L147" s="57" t="str">
        <f t="shared" si="9"/>
        <v/>
      </c>
      <c r="M147" s="42"/>
      <c r="N147" s="58" t="str">
        <f>IF($A147="","",$A147&amp;"#"&amp;COUNTIFS($A$7:$A147,$A147))</f>
        <v/>
      </c>
    </row>
    <row r="148" spans="1:14" ht="16.5" customHeight="1" x14ac:dyDescent="0.25">
      <c r="A148" s="44"/>
      <c r="B148" s="31" t="str">
        <f>IF($A148="","",INDEX(Listen!$Q$6:$Q$12,WEEKDAY($A148,2)))</f>
        <v/>
      </c>
      <c r="C148" s="49"/>
      <c r="D148" s="45"/>
      <c r="E148" s="45"/>
      <c r="F148" s="45"/>
      <c r="G148" s="45"/>
      <c r="H148" s="51"/>
      <c r="I148" s="59"/>
      <c r="J148" s="39" t="str">
        <f t="shared" si="8"/>
        <v/>
      </c>
      <c r="K148" s="60"/>
      <c r="L148" s="57" t="str">
        <f t="shared" si="9"/>
        <v/>
      </c>
      <c r="M148" s="53"/>
      <c r="N148" s="58" t="str">
        <f>IF($A148="","",$A148&amp;"#"&amp;COUNTIFS($A$7:$A148,$A148))</f>
        <v/>
      </c>
    </row>
    <row r="149" spans="1:14" ht="16.5" customHeight="1" x14ac:dyDescent="0.25">
      <c r="A149" s="30"/>
      <c r="B149" s="31" t="str">
        <f>IF($A149="","",INDEX(Listen!$Q$6:$Q$12,WEEKDAY($A149,2)))</f>
        <v/>
      </c>
      <c r="C149" s="36"/>
      <c r="D149" s="32"/>
      <c r="E149" s="32"/>
      <c r="F149" s="32"/>
      <c r="G149" s="32"/>
      <c r="H149" s="38"/>
      <c r="I149" s="55"/>
      <c r="J149" s="39" t="str">
        <f t="shared" si="8"/>
        <v/>
      </c>
      <c r="K149" s="56"/>
      <c r="L149" s="57" t="str">
        <f t="shared" si="9"/>
        <v/>
      </c>
      <c r="M149" s="42"/>
      <c r="N149" s="58" t="str">
        <f>IF($A149="","",$A149&amp;"#"&amp;COUNTIFS($A$7:$A149,$A149))</f>
        <v/>
      </c>
    </row>
    <row r="150" spans="1:14" ht="16.5" customHeight="1" x14ac:dyDescent="0.25">
      <c r="A150" s="44"/>
      <c r="B150" s="31" t="str">
        <f>IF($A150="","",INDEX(Listen!$Q$6:$Q$12,WEEKDAY($A150,2)))</f>
        <v/>
      </c>
      <c r="C150" s="49"/>
      <c r="D150" s="45"/>
      <c r="E150" s="45"/>
      <c r="F150" s="45"/>
      <c r="G150" s="45"/>
      <c r="H150" s="51"/>
      <c r="I150" s="59"/>
      <c r="J150" s="39" t="str">
        <f t="shared" si="8"/>
        <v/>
      </c>
      <c r="K150" s="60"/>
      <c r="L150" s="57" t="str">
        <f t="shared" si="9"/>
        <v/>
      </c>
      <c r="M150" s="53"/>
      <c r="N150" s="58" t="str">
        <f>IF($A150="","",$A150&amp;"#"&amp;COUNTIFS($A$7:$A150,$A150))</f>
        <v/>
      </c>
    </row>
    <row r="151" spans="1:14" ht="16.5" customHeight="1" x14ac:dyDescent="0.25">
      <c r="A151" s="30"/>
      <c r="B151" s="31" t="str">
        <f>IF($A151="","",INDEX(Listen!$Q$6:$Q$12,WEEKDAY($A151,2)))</f>
        <v/>
      </c>
      <c r="C151" s="36"/>
      <c r="D151" s="32"/>
      <c r="E151" s="32"/>
      <c r="F151" s="32"/>
      <c r="G151" s="32"/>
      <c r="H151" s="38"/>
      <c r="I151" s="55"/>
      <c r="J151" s="39" t="str">
        <f t="shared" si="8"/>
        <v/>
      </c>
      <c r="K151" s="56"/>
      <c r="L151" s="57" t="str">
        <f t="shared" si="9"/>
        <v/>
      </c>
      <c r="M151" s="42"/>
      <c r="N151" s="58" t="str">
        <f>IF($A151="","",$A151&amp;"#"&amp;COUNTIFS($A$7:$A151,$A151))</f>
        <v/>
      </c>
    </row>
    <row r="152" spans="1:14" ht="16.5" customHeight="1" x14ac:dyDescent="0.25">
      <c r="A152" s="44"/>
      <c r="B152" s="31" t="str">
        <f>IF($A152="","",INDEX(Listen!$Q$6:$Q$12,WEEKDAY($A152,2)))</f>
        <v/>
      </c>
      <c r="C152" s="49"/>
      <c r="D152" s="45"/>
      <c r="E152" s="45"/>
      <c r="F152" s="45"/>
      <c r="G152" s="45"/>
      <c r="H152" s="51"/>
      <c r="I152" s="59"/>
      <c r="J152" s="39" t="str">
        <f t="shared" si="8"/>
        <v/>
      </c>
      <c r="K152" s="60"/>
      <c r="L152" s="57" t="str">
        <f t="shared" si="9"/>
        <v/>
      </c>
      <c r="M152" s="53"/>
      <c r="N152" s="58" t="str">
        <f>IF($A152="","",$A152&amp;"#"&amp;COUNTIFS($A$7:$A152,$A152))</f>
        <v/>
      </c>
    </row>
    <row r="153" spans="1:14" ht="16.5" customHeight="1" x14ac:dyDescent="0.25">
      <c r="A153" s="30"/>
      <c r="B153" s="31" t="str">
        <f>IF($A153="","",INDEX(Listen!$Q$6:$Q$12,WEEKDAY($A153,2)))</f>
        <v/>
      </c>
      <c r="C153" s="36"/>
      <c r="D153" s="32"/>
      <c r="E153" s="32"/>
      <c r="F153" s="32"/>
      <c r="G153" s="32"/>
      <c r="H153" s="38"/>
      <c r="I153" s="55"/>
      <c r="J153" s="39" t="str">
        <f t="shared" si="8"/>
        <v/>
      </c>
      <c r="K153" s="56"/>
      <c r="L153" s="57" t="str">
        <f t="shared" si="9"/>
        <v/>
      </c>
      <c r="M153" s="42"/>
      <c r="N153" s="58" t="str">
        <f>IF($A153="","",$A153&amp;"#"&amp;COUNTIFS($A$7:$A153,$A153))</f>
        <v/>
      </c>
    </row>
    <row r="154" spans="1:14" ht="16.5" customHeight="1" x14ac:dyDescent="0.25">
      <c r="A154" s="44"/>
      <c r="B154" s="31" t="str">
        <f>IF($A154="","",INDEX(Listen!$Q$6:$Q$12,WEEKDAY($A154,2)))</f>
        <v/>
      </c>
      <c r="C154" s="49"/>
      <c r="D154" s="45"/>
      <c r="E154" s="45"/>
      <c r="F154" s="45"/>
      <c r="G154" s="45"/>
      <c r="H154" s="51"/>
      <c r="I154" s="59"/>
      <c r="J154" s="39" t="str">
        <f t="shared" si="8"/>
        <v/>
      </c>
      <c r="K154" s="60"/>
      <c r="L154" s="57" t="str">
        <f t="shared" si="9"/>
        <v/>
      </c>
      <c r="M154" s="53"/>
      <c r="N154" s="58" t="str">
        <f>IF($A154="","",$A154&amp;"#"&amp;COUNTIFS($A$7:$A154,$A154))</f>
        <v/>
      </c>
    </row>
    <row r="155" spans="1:14" ht="16.5" customHeight="1" x14ac:dyDescent="0.25">
      <c r="A155" s="30"/>
      <c r="B155" s="31" t="str">
        <f>IF($A155="","",INDEX(Listen!$Q$6:$Q$12,WEEKDAY($A155,2)))</f>
        <v/>
      </c>
      <c r="C155" s="36"/>
      <c r="D155" s="32"/>
      <c r="E155" s="32"/>
      <c r="F155" s="32"/>
      <c r="G155" s="32"/>
      <c r="H155" s="38"/>
      <c r="I155" s="55"/>
      <c r="J155" s="39" t="str">
        <f t="shared" si="8"/>
        <v/>
      </c>
      <c r="K155" s="56"/>
      <c r="L155" s="57" t="str">
        <f t="shared" si="9"/>
        <v/>
      </c>
      <c r="M155" s="42"/>
      <c r="N155" s="58" t="str">
        <f>IF($A155="","",$A155&amp;"#"&amp;COUNTIFS($A$7:$A155,$A155))</f>
        <v/>
      </c>
    </row>
    <row r="156" spans="1:14" ht="16.5" customHeight="1" x14ac:dyDescent="0.25">
      <c r="A156" s="44"/>
      <c r="B156" s="31" t="str">
        <f>IF($A156="","",INDEX(Listen!$Q$6:$Q$12,WEEKDAY($A156,2)))</f>
        <v/>
      </c>
      <c r="C156" s="49"/>
      <c r="D156" s="45"/>
      <c r="E156" s="45"/>
      <c r="F156" s="45"/>
      <c r="G156" s="45"/>
      <c r="H156" s="51"/>
      <c r="I156" s="59"/>
      <c r="J156" s="39" t="str">
        <f t="shared" si="8"/>
        <v/>
      </c>
      <c r="K156" s="60"/>
      <c r="L156" s="57" t="str">
        <f t="shared" si="9"/>
        <v/>
      </c>
      <c r="M156" s="53"/>
      <c r="N156" s="58" t="str">
        <f>IF($A156="","",$A156&amp;"#"&amp;COUNTIFS($A$7:$A156,$A156))</f>
        <v/>
      </c>
    </row>
    <row r="157" spans="1:14" ht="16.5" customHeight="1" x14ac:dyDescent="0.25">
      <c r="A157" s="30"/>
      <c r="B157" s="31" t="str">
        <f>IF($A157="","",INDEX(Listen!$Q$6:$Q$12,WEEKDAY($A157,2)))</f>
        <v/>
      </c>
      <c r="C157" s="36"/>
      <c r="D157" s="32"/>
      <c r="E157" s="32"/>
      <c r="F157" s="32"/>
      <c r="G157" s="32"/>
      <c r="H157" s="38"/>
      <c r="I157" s="55"/>
      <c r="J157" s="39" t="str">
        <f t="shared" si="8"/>
        <v/>
      </c>
      <c r="K157" s="56"/>
      <c r="L157" s="57" t="str">
        <f t="shared" si="9"/>
        <v/>
      </c>
      <c r="M157" s="42"/>
      <c r="N157" s="58" t="str">
        <f>IF($A157="","",$A157&amp;"#"&amp;COUNTIFS($A$7:$A157,$A157))</f>
        <v/>
      </c>
    </row>
    <row r="158" spans="1:14" ht="16.5" customHeight="1" x14ac:dyDescent="0.25">
      <c r="A158" s="44"/>
      <c r="B158" s="31" t="str">
        <f>IF($A158="","",INDEX(Listen!$Q$6:$Q$12,WEEKDAY($A158,2)))</f>
        <v/>
      </c>
      <c r="C158" s="49"/>
      <c r="D158" s="45"/>
      <c r="E158" s="45"/>
      <c r="F158" s="45"/>
      <c r="G158" s="45"/>
      <c r="H158" s="51"/>
      <c r="I158" s="59"/>
      <c r="J158" s="39" t="str">
        <f t="shared" si="8"/>
        <v/>
      </c>
      <c r="K158" s="60"/>
      <c r="L158" s="57" t="str">
        <f t="shared" si="9"/>
        <v/>
      </c>
      <c r="M158" s="53"/>
      <c r="N158" s="58" t="str">
        <f>IF($A158="","",$A158&amp;"#"&amp;COUNTIFS($A$7:$A158,$A158))</f>
        <v/>
      </c>
    </row>
    <row r="159" spans="1:14" ht="16.5" customHeight="1" x14ac:dyDescent="0.25">
      <c r="A159" s="30"/>
      <c r="B159" s="31" t="str">
        <f>IF($A159="","",INDEX(Listen!$Q$6:$Q$12,WEEKDAY($A159,2)))</f>
        <v/>
      </c>
      <c r="C159" s="36"/>
      <c r="D159" s="32"/>
      <c r="E159" s="32"/>
      <c r="F159" s="32"/>
      <c r="G159" s="32"/>
      <c r="H159" s="38"/>
      <c r="I159" s="55"/>
      <c r="J159" s="39" t="str">
        <f t="shared" si="8"/>
        <v/>
      </c>
      <c r="K159" s="56"/>
      <c r="L159" s="57" t="str">
        <f t="shared" si="9"/>
        <v/>
      </c>
      <c r="M159" s="42"/>
      <c r="N159" s="58" t="str">
        <f>IF($A159="","",$A159&amp;"#"&amp;COUNTIFS($A$7:$A159,$A159))</f>
        <v/>
      </c>
    </row>
    <row r="160" spans="1:14" ht="16.5" customHeight="1" x14ac:dyDescent="0.25">
      <c r="A160" s="44"/>
      <c r="B160" s="31" t="str">
        <f>IF($A160="","",INDEX(Listen!$Q$6:$Q$12,WEEKDAY($A160,2)))</f>
        <v/>
      </c>
      <c r="C160" s="49"/>
      <c r="D160" s="45"/>
      <c r="E160" s="45"/>
      <c r="F160" s="45"/>
      <c r="G160" s="45"/>
      <c r="H160" s="51"/>
      <c r="I160" s="59"/>
      <c r="J160" s="39" t="str">
        <f t="shared" si="8"/>
        <v/>
      </c>
      <c r="K160" s="60"/>
      <c r="L160" s="57" t="str">
        <f t="shared" si="9"/>
        <v/>
      </c>
      <c r="M160" s="53"/>
      <c r="N160" s="58" t="str">
        <f>IF($A160="","",$A160&amp;"#"&amp;COUNTIFS($A$7:$A160,$A160))</f>
        <v/>
      </c>
    </row>
    <row r="161" spans="1:14" ht="16.5" customHeight="1" x14ac:dyDescent="0.25">
      <c r="A161" s="30"/>
      <c r="B161" s="31" t="str">
        <f>IF($A161="","",INDEX(Listen!$Q$6:$Q$12,WEEKDAY($A161,2)))</f>
        <v/>
      </c>
      <c r="C161" s="36"/>
      <c r="D161" s="32"/>
      <c r="E161" s="32"/>
      <c r="F161" s="32"/>
      <c r="G161" s="32"/>
      <c r="H161" s="38"/>
      <c r="I161" s="55"/>
      <c r="J161" s="39" t="str">
        <f t="shared" si="8"/>
        <v/>
      </c>
      <c r="K161" s="56"/>
      <c r="L161" s="57" t="str">
        <f t="shared" si="9"/>
        <v/>
      </c>
      <c r="M161" s="42"/>
      <c r="N161" s="58" t="str">
        <f>IF($A161="","",$A161&amp;"#"&amp;COUNTIFS($A$7:$A161,$A161))</f>
        <v/>
      </c>
    </row>
    <row r="162" spans="1:14" ht="16.5" customHeight="1" x14ac:dyDescent="0.25">
      <c r="A162" s="44"/>
      <c r="B162" s="31" t="str">
        <f>IF($A162="","",INDEX(Listen!$Q$6:$Q$12,WEEKDAY($A162,2)))</f>
        <v/>
      </c>
      <c r="C162" s="49"/>
      <c r="D162" s="45"/>
      <c r="E162" s="45"/>
      <c r="F162" s="45"/>
      <c r="G162" s="45"/>
      <c r="H162" s="51"/>
      <c r="I162" s="59"/>
      <c r="J162" s="39" t="str">
        <f t="shared" si="8"/>
        <v/>
      </c>
      <c r="K162" s="60"/>
      <c r="L162" s="57" t="str">
        <f t="shared" si="9"/>
        <v/>
      </c>
      <c r="M162" s="53"/>
      <c r="N162" s="58" t="str">
        <f>IF($A162="","",$A162&amp;"#"&amp;COUNTIFS($A$7:$A162,$A162))</f>
        <v/>
      </c>
    </row>
    <row r="163" spans="1:14" ht="16.5" customHeight="1" x14ac:dyDescent="0.25">
      <c r="A163" s="30"/>
      <c r="B163" s="31" t="str">
        <f>IF($A163="","",INDEX(Listen!$Q$6:$Q$12,WEEKDAY($A163,2)))</f>
        <v/>
      </c>
      <c r="C163" s="36"/>
      <c r="D163" s="32"/>
      <c r="E163" s="32"/>
      <c r="F163" s="32"/>
      <c r="G163" s="32"/>
      <c r="H163" s="38"/>
      <c r="I163" s="55"/>
      <c r="J163" s="39" t="str">
        <f t="shared" si="8"/>
        <v/>
      </c>
      <c r="K163" s="56"/>
      <c r="L163" s="57" t="str">
        <f t="shared" si="9"/>
        <v/>
      </c>
      <c r="M163" s="42"/>
      <c r="N163" s="58" t="str">
        <f>IF($A163="","",$A163&amp;"#"&amp;COUNTIFS($A$7:$A163,$A163))</f>
        <v/>
      </c>
    </row>
    <row r="164" spans="1:14" ht="16.5" customHeight="1" x14ac:dyDescent="0.25">
      <c r="A164" s="44"/>
      <c r="B164" s="31" t="str">
        <f>IF($A164="","",INDEX(Listen!$Q$6:$Q$12,WEEKDAY($A164,2)))</f>
        <v/>
      </c>
      <c r="C164" s="49"/>
      <c r="D164" s="45"/>
      <c r="E164" s="45"/>
      <c r="F164" s="45"/>
      <c r="G164" s="45"/>
      <c r="H164" s="51"/>
      <c r="I164" s="59"/>
      <c r="J164" s="39" t="str">
        <f t="shared" si="8"/>
        <v/>
      </c>
      <c r="K164" s="60"/>
      <c r="L164" s="57" t="str">
        <f t="shared" si="9"/>
        <v/>
      </c>
      <c r="M164" s="53"/>
      <c r="N164" s="58" t="str">
        <f>IF($A164="","",$A164&amp;"#"&amp;COUNTIFS($A$7:$A164,$A164))</f>
        <v/>
      </c>
    </row>
    <row r="165" spans="1:14" ht="16.5" customHeight="1" x14ac:dyDescent="0.25">
      <c r="A165" s="30"/>
      <c r="B165" s="31" t="str">
        <f>IF($A165="","",INDEX(Listen!$Q$6:$Q$12,WEEKDAY($A165,2)))</f>
        <v/>
      </c>
      <c r="C165" s="36"/>
      <c r="D165" s="32"/>
      <c r="E165" s="32"/>
      <c r="F165" s="32"/>
      <c r="G165" s="32"/>
      <c r="H165" s="38"/>
      <c r="I165" s="55"/>
      <c r="J165" s="39" t="str">
        <f t="shared" si="8"/>
        <v/>
      </c>
      <c r="K165" s="56"/>
      <c r="L165" s="57" t="str">
        <f t="shared" si="9"/>
        <v/>
      </c>
      <c r="M165" s="42"/>
      <c r="N165" s="58" t="str">
        <f>IF($A165="","",$A165&amp;"#"&amp;COUNTIFS($A$7:$A165,$A165))</f>
        <v/>
      </c>
    </row>
    <row r="166" spans="1:14" ht="16.5" customHeight="1" x14ac:dyDescent="0.25">
      <c r="A166" s="44"/>
      <c r="B166" s="31" t="str">
        <f>IF($A166="","",INDEX(Listen!$Q$6:$Q$12,WEEKDAY($A166,2)))</f>
        <v/>
      </c>
      <c r="C166" s="49"/>
      <c r="D166" s="45"/>
      <c r="E166" s="45"/>
      <c r="F166" s="45"/>
      <c r="G166" s="45"/>
      <c r="H166" s="51"/>
      <c r="I166" s="59"/>
      <c r="J166" s="39" t="str">
        <f t="shared" si="8"/>
        <v/>
      </c>
      <c r="K166" s="60"/>
      <c r="L166" s="57" t="str">
        <f t="shared" si="9"/>
        <v/>
      </c>
      <c r="M166" s="53"/>
      <c r="N166" s="58" t="str">
        <f>IF($A166="","",$A166&amp;"#"&amp;COUNTIFS($A$7:$A166,$A166))</f>
        <v/>
      </c>
    </row>
    <row r="167" spans="1:14" ht="16.5" customHeight="1" x14ac:dyDescent="0.25">
      <c r="A167" s="30"/>
      <c r="B167" s="31" t="str">
        <f>IF($A167="","",INDEX(Listen!$Q$6:$Q$12,WEEKDAY($A167,2)))</f>
        <v/>
      </c>
      <c r="C167" s="36"/>
      <c r="D167" s="32"/>
      <c r="E167" s="32"/>
      <c r="F167" s="32"/>
      <c r="G167" s="32"/>
      <c r="H167" s="38"/>
      <c r="I167" s="55"/>
      <c r="J167" s="39" t="str">
        <f t="shared" ref="J167:J198" si="10">IF(OR($H167="",$I167=""),"",ROUND($H167*$I167,2))</f>
        <v/>
      </c>
      <c r="K167" s="56"/>
      <c r="L167" s="57" t="str">
        <f t="shared" ref="L167:L198" si="11">IF(OR($J167="",$K167=""),"",ROUND($J167*$K167,2))</f>
        <v/>
      </c>
      <c r="M167" s="42"/>
      <c r="N167" s="58" t="str">
        <f>IF($A167="","",$A167&amp;"#"&amp;COUNTIFS($A$7:$A167,$A167))</f>
        <v/>
      </c>
    </row>
    <row r="168" spans="1:14" ht="16.5" customHeight="1" x14ac:dyDescent="0.25">
      <c r="A168" s="44"/>
      <c r="B168" s="31" t="str">
        <f>IF($A168="","",INDEX(Listen!$Q$6:$Q$12,WEEKDAY($A168,2)))</f>
        <v/>
      </c>
      <c r="C168" s="49"/>
      <c r="D168" s="45"/>
      <c r="E168" s="45"/>
      <c r="F168" s="45"/>
      <c r="G168" s="45"/>
      <c r="H168" s="51"/>
      <c r="I168" s="59"/>
      <c r="J168" s="39" t="str">
        <f t="shared" si="10"/>
        <v/>
      </c>
      <c r="K168" s="60"/>
      <c r="L168" s="57" t="str">
        <f t="shared" si="11"/>
        <v/>
      </c>
      <c r="M168" s="53"/>
      <c r="N168" s="58" t="str">
        <f>IF($A168="","",$A168&amp;"#"&amp;COUNTIFS($A$7:$A168,$A168))</f>
        <v/>
      </c>
    </row>
    <row r="169" spans="1:14" ht="16.5" customHeight="1" x14ac:dyDescent="0.25">
      <c r="A169" s="30"/>
      <c r="B169" s="31" t="str">
        <f>IF($A169="","",INDEX(Listen!$Q$6:$Q$12,WEEKDAY($A169,2)))</f>
        <v/>
      </c>
      <c r="C169" s="36"/>
      <c r="D169" s="32"/>
      <c r="E169" s="32"/>
      <c r="F169" s="32"/>
      <c r="G169" s="32"/>
      <c r="H169" s="38"/>
      <c r="I169" s="55"/>
      <c r="J169" s="39" t="str">
        <f t="shared" si="10"/>
        <v/>
      </c>
      <c r="K169" s="56"/>
      <c r="L169" s="57" t="str">
        <f t="shared" si="11"/>
        <v/>
      </c>
      <c r="M169" s="42"/>
      <c r="N169" s="58" t="str">
        <f>IF($A169="","",$A169&amp;"#"&amp;COUNTIFS($A$7:$A169,$A169))</f>
        <v/>
      </c>
    </row>
    <row r="170" spans="1:14" ht="16.5" customHeight="1" x14ac:dyDescent="0.25">
      <c r="A170" s="44"/>
      <c r="B170" s="31" t="str">
        <f>IF($A170="","",INDEX(Listen!$Q$6:$Q$12,WEEKDAY($A170,2)))</f>
        <v/>
      </c>
      <c r="C170" s="49"/>
      <c r="D170" s="45"/>
      <c r="E170" s="45"/>
      <c r="F170" s="45"/>
      <c r="G170" s="45"/>
      <c r="H170" s="51"/>
      <c r="I170" s="59"/>
      <c r="J170" s="39" t="str">
        <f t="shared" si="10"/>
        <v/>
      </c>
      <c r="K170" s="60"/>
      <c r="L170" s="57" t="str">
        <f t="shared" si="11"/>
        <v/>
      </c>
      <c r="M170" s="53"/>
      <c r="N170" s="58" t="str">
        <f>IF($A170="","",$A170&amp;"#"&amp;COUNTIFS($A$7:$A170,$A170))</f>
        <v/>
      </c>
    </row>
    <row r="171" spans="1:14" ht="16.5" customHeight="1" x14ac:dyDescent="0.25">
      <c r="A171" s="30"/>
      <c r="B171" s="31" t="str">
        <f>IF($A171="","",INDEX(Listen!$Q$6:$Q$12,WEEKDAY($A171,2)))</f>
        <v/>
      </c>
      <c r="C171" s="36"/>
      <c r="D171" s="32"/>
      <c r="E171" s="32"/>
      <c r="F171" s="32"/>
      <c r="G171" s="32"/>
      <c r="H171" s="38"/>
      <c r="I171" s="55"/>
      <c r="J171" s="39" t="str">
        <f t="shared" si="10"/>
        <v/>
      </c>
      <c r="K171" s="56"/>
      <c r="L171" s="57" t="str">
        <f t="shared" si="11"/>
        <v/>
      </c>
      <c r="M171" s="42"/>
      <c r="N171" s="58" t="str">
        <f>IF($A171="","",$A171&amp;"#"&amp;COUNTIFS($A$7:$A171,$A171))</f>
        <v/>
      </c>
    </row>
    <row r="172" spans="1:14" ht="16.5" customHeight="1" x14ac:dyDescent="0.25">
      <c r="A172" s="44"/>
      <c r="B172" s="31" t="str">
        <f>IF($A172="","",INDEX(Listen!$Q$6:$Q$12,WEEKDAY($A172,2)))</f>
        <v/>
      </c>
      <c r="C172" s="49"/>
      <c r="D172" s="45"/>
      <c r="E172" s="45"/>
      <c r="F172" s="45"/>
      <c r="G172" s="45"/>
      <c r="H172" s="51"/>
      <c r="I172" s="59"/>
      <c r="J172" s="39" t="str">
        <f t="shared" si="10"/>
        <v/>
      </c>
      <c r="K172" s="60"/>
      <c r="L172" s="57" t="str">
        <f t="shared" si="11"/>
        <v/>
      </c>
      <c r="M172" s="53"/>
      <c r="N172" s="58" t="str">
        <f>IF($A172="","",$A172&amp;"#"&amp;COUNTIFS($A$7:$A172,$A172))</f>
        <v/>
      </c>
    </row>
    <row r="173" spans="1:14" ht="16.5" customHeight="1" x14ac:dyDescent="0.25">
      <c r="A173" s="30"/>
      <c r="B173" s="31" t="str">
        <f>IF($A173="","",INDEX(Listen!$Q$6:$Q$12,WEEKDAY($A173,2)))</f>
        <v/>
      </c>
      <c r="C173" s="36"/>
      <c r="D173" s="32"/>
      <c r="E173" s="32"/>
      <c r="F173" s="32"/>
      <c r="G173" s="32"/>
      <c r="H173" s="38"/>
      <c r="I173" s="55"/>
      <c r="J173" s="39" t="str">
        <f t="shared" si="10"/>
        <v/>
      </c>
      <c r="K173" s="56"/>
      <c r="L173" s="57" t="str">
        <f t="shared" si="11"/>
        <v/>
      </c>
      <c r="M173" s="42"/>
      <c r="N173" s="58" t="str">
        <f>IF($A173="","",$A173&amp;"#"&amp;COUNTIFS($A$7:$A173,$A173))</f>
        <v/>
      </c>
    </row>
    <row r="174" spans="1:14" ht="16.5" customHeight="1" x14ac:dyDescent="0.25">
      <c r="A174" s="44"/>
      <c r="B174" s="31" t="str">
        <f>IF($A174="","",INDEX(Listen!$Q$6:$Q$12,WEEKDAY($A174,2)))</f>
        <v/>
      </c>
      <c r="C174" s="49"/>
      <c r="D174" s="45"/>
      <c r="E174" s="45"/>
      <c r="F174" s="45"/>
      <c r="G174" s="45"/>
      <c r="H174" s="51"/>
      <c r="I174" s="59"/>
      <c r="J174" s="39" t="str">
        <f t="shared" si="10"/>
        <v/>
      </c>
      <c r="K174" s="60"/>
      <c r="L174" s="57" t="str">
        <f t="shared" si="11"/>
        <v/>
      </c>
      <c r="M174" s="53"/>
      <c r="N174" s="58" t="str">
        <f>IF($A174="","",$A174&amp;"#"&amp;COUNTIFS($A$7:$A174,$A174))</f>
        <v/>
      </c>
    </row>
    <row r="175" spans="1:14" ht="16.5" customHeight="1" x14ac:dyDescent="0.25">
      <c r="A175" s="30"/>
      <c r="B175" s="31" t="str">
        <f>IF($A175="","",INDEX(Listen!$Q$6:$Q$12,WEEKDAY($A175,2)))</f>
        <v/>
      </c>
      <c r="C175" s="36"/>
      <c r="D175" s="32"/>
      <c r="E175" s="32"/>
      <c r="F175" s="32"/>
      <c r="G175" s="32"/>
      <c r="H175" s="38"/>
      <c r="I175" s="55"/>
      <c r="J175" s="39" t="str">
        <f t="shared" si="10"/>
        <v/>
      </c>
      <c r="K175" s="56"/>
      <c r="L175" s="57" t="str">
        <f t="shared" si="11"/>
        <v/>
      </c>
      <c r="M175" s="42"/>
      <c r="N175" s="58" t="str">
        <f>IF($A175="","",$A175&amp;"#"&amp;COUNTIFS($A$7:$A175,$A175))</f>
        <v/>
      </c>
    </row>
    <row r="176" spans="1:14" ht="16.5" customHeight="1" x14ac:dyDescent="0.25">
      <c r="A176" s="44"/>
      <c r="B176" s="31" t="str">
        <f>IF($A176="","",INDEX(Listen!$Q$6:$Q$12,WEEKDAY($A176,2)))</f>
        <v/>
      </c>
      <c r="C176" s="49"/>
      <c r="D176" s="45"/>
      <c r="E176" s="45"/>
      <c r="F176" s="45"/>
      <c r="G176" s="45"/>
      <c r="H176" s="51"/>
      <c r="I176" s="59"/>
      <c r="J176" s="39" t="str">
        <f t="shared" si="10"/>
        <v/>
      </c>
      <c r="K176" s="60"/>
      <c r="L176" s="57" t="str">
        <f t="shared" si="11"/>
        <v/>
      </c>
      <c r="M176" s="53"/>
      <c r="N176" s="58" t="str">
        <f>IF($A176="","",$A176&amp;"#"&amp;COUNTIFS($A$7:$A176,$A176))</f>
        <v/>
      </c>
    </row>
    <row r="177" spans="1:14" ht="16.5" customHeight="1" x14ac:dyDescent="0.25">
      <c r="A177" s="30"/>
      <c r="B177" s="31" t="str">
        <f>IF($A177="","",INDEX(Listen!$Q$6:$Q$12,WEEKDAY($A177,2)))</f>
        <v/>
      </c>
      <c r="C177" s="36"/>
      <c r="D177" s="32"/>
      <c r="E177" s="32"/>
      <c r="F177" s="32"/>
      <c r="G177" s="32"/>
      <c r="H177" s="38"/>
      <c r="I177" s="55"/>
      <c r="J177" s="39" t="str">
        <f t="shared" si="10"/>
        <v/>
      </c>
      <c r="K177" s="56"/>
      <c r="L177" s="57" t="str">
        <f t="shared" si="11"/>
        <v/>
      </c>
      <c r="M177" s="42"/>
      <c r="N177" s="58" t="str">
        <f>IF($A177="","",$A177&amp;"#"&amp;COUNTIFS($A$7:$A177,$A177))</f>
        <v/>
      </c>
    </row>
    <row r="178" spans="1:14" ht="16.5" customHeight="1" x14ac:dyDescent="0.25">
      <c r="A178" s="44"/>
      <c r="B178" s="31" t="str">
        <f>IF($A178="","",INDEX(Listen!$Q$6:$Q$12,WEEKDAY($A178,2)))</f>
        <v/>
      </c>
      <c r="C178" s="49"/>
      <c r="D178" s="45"/>
      <c r="E178" s="45"/>
      <c r="F178" s="45"/>
      <c r="G178" s="45"/>
      <c r="H178" s="51"/>
      <c r="I178" s="59"/>
      <c r="J178" s="39" t="str">
        <f t="shared" si="10"/>
        <v/>
      </c>
      <c r="K178" s="60"/>
      <c r="L178" s="57" t="str">
        <f t="shared" si="11"/>
        <v/>
      </c>
      <c r="M178" s="53"/>
      <c r="N178" s="58" t="str">
        <f>IF($A178="","",$A178&amp;"#"&amp;COUNTIFS($A$7:$A178,$A178))</f>
        <v/>
      </c>
    </row>
    <row r="179" spans="1:14" ht="16.5" customHeight="1" x14ac:dyDescent="0.25">
      <c r="A179" s="30"/>
      <c r="B179" s="31" t="str">
        <f>IF($A179="","",INDEX(Listen!$Q$6:$Q$12,WEEKDAY($A179,2)))</f>
        <v/>
      </c>
      <c r="C179" s="36"/>
      <c r="D179" s="32"/>
      <c r="E179" s="32"/>
      <c r="F179" s="32"/>
      <c r="G179" s="32"/>
      <c r="H179" s="38"/>
      <c r="I179" s="55"/>
      <c r="J179" s="39" t="str">
        <f t="shared" si="10"/>
        <v/>
      </c>
      <c r="K179" s="56"/>
      <c r="L179" s="57" t="str">
        <f t="shared" si="11"/>
        <v/>
      </c>
      <c r="M179" s="42"/>
      <c r="N179" s="58" t="str">
        <f>IF($A179="","",$A179&amp;"#"&amp;COUNTIFS($A$7:$A179,$A179))</f>
        <v/>
      </c>
    </row>
    <row r="180" spans="1:14" ht="16.5" customHeight="1" x14ac:dyDescent="0.25">
      <c r="A180" s="44"/>
      <c r="B180" s="31" t="str">
        <f>IF($A180="","",INDEX(Listen!$Q$6:$Q$12,WEEKDAY($A180,2)))</f>
        <v/>
      </c>
      <c r="C180" s="49"/>
      <c r="D180" s="45"/>
      <c r="E180" s="45"/>
      <c r="F180" s="45"/>
      <c r="G180" s="45"/>
      <c r="H180" s="51"/>
      <c r="I180" s="59"/>
      <c r="J180" s="39" t="str">
        <f t="shared" si="10"/>
        <v/>
      </c>
      <c r="K180" s="60"/>
      <c r="L180" s="57" t="str">
        <f t="shared" si="11"/>
        <v/>
      </c>
      <c r="M180" s="53"/>
      <c r="N180" s="58" t="str">
        <f>IF($A180="","",$A180&amp;"#"&amp;COUNTIFS($A$7:$A180,$A180))</f>
        <v/>
      </c>
    </row>
    <row r="181" spans="1:14" ht="16.5" customHeight="1" x14ac:dyDescent="0.25">
      <c r="A181" s="30"/>
      <c r="B181" s="31" t="str">
        <f>IF($A181="","",INDEX(Listen!$Q$6:$Q$12,WEEKDAY($A181,2)))</f>
        <v/>
      </c>
      <c r="C181" s="36"/>
      <c r="D181" s="32"/>
      <c r="E181" s="32"/>
      <c r="F181" s="32"/>
      <c r="G181" s="32"/>
      <c r="H181" s="38"/>
      <c r="I181" s="55"/>
      <c r="J181" s="39" t="str">
        <f t="shared" si="10"/>
        <v/>
      </c>
      <c r="K181" s="56"/>
      <c r="L181" s="57" t="str">
        <f t="shared" si="11"/>
        <v/>
      </c>
      <c r="M181" s="42"/>
      <c r="N181" s="58" t="str">
        <f>IF($A181="","",$A181&amp;"#"&amp;COUNTIFS($A$7:$A181,$A181))</f>
        <v/>
      </c>
    </row>
    <row r="182" spans="1:14" ht="16.5" customHeight="1" x14ac:dyDescent="0.25">
      <c r="A182" s="44"/>
      <c r="B182" s="31" t="str">
        <f>IF($A182="","",INDEX(Listen!$Q$6:$Q$12,WEEKDAY($A182,2)))</f>
        <v/>
      </c>
      <c r="C182" s="49"/>
      <c r="D182" s="45"/>
      <c r="E182" s="45"/>
      <c r="F182" s="45"/>
      <c r="G182" s="45"/>
      <c r="H182" s="51"/>
      <c r="I182" s="59"/>
      <c r="J182" s="39" t="str">
        <f t="shared" si="10"/>
        <v/>
      </c>
      <c r="K182" s="60"/>
      <c r="L182" s="57" t="str">
        <f t="shared" si="11"/>
        <v/>
      </c>
      <c r="M182" s="53"/>
      <c r="N182" s="58" t="str">
        <f>IF($A182="","",$A182&amp;"#"&amp;COUNTIFS($A$7:$A182,$A182))</f>
        <v/>
      </c>
    </row>
    <row r="183" spans="1:14" ht="16.5" customHeight="1" x14ac:dyDescent="0.25">
      <c r="A183" s="30"/>
      <c r="B183" s="31" t="str">
        <f>IF($A183="","",INDEX(Listen!$Q$6:$Q$12,WEEKDAY($A183,2)))</f>
        <v/>
      </c>
      <c r="C183" s="36"/>
      <c r="D183" s="32"/>
      <c r="E183" s="32"/>
      <c r="F183" s="32"/>
      <c r="G183" s="32"/>
      <c r="H183" s="38"/>
      <c r="I183" s="55"/>
      <c r="J183" s="39" t="str">
        <f t="shared" si="10"/>
        <v/>
      </c>
      <c r="K183" s="56"/>
      <c r="L183" s="57" t="str">
        <f t="shared" si="11"/>
        <v/>
      </c>
      <c r="M183" s="42"/>
      <c r="N183" s="58" t="str">
        <f>IF($A183="","",$A183&amp;"#"&amp;COUNTIFS($A$7:$A183,$A183))</f>
        <v/>
      </c>
    </row>
    <row r="184" spans="1:14" ht="16.5" customHeight="1" x14ac:dyDescent="0.25">
      <c r="A184" s="44"/>
      <c r="B184" s="31" t="str">
        <f>IF($A184="","",INDEX(Listen!$Q$6:$Q$12,WEEKDAY($A184,2)))</f>
        <v/>
      </c>
      <c r="C184" s="49"/>
      <c r="D184" s="45"/>
      <c r="E184" s="45"/>
      <c r="F184" s="45"/>
      <c r="G184" s="45"/>
      <c r="H184" s="51"/>
      <c r="I184" s="59"/>
      <c r="J184" s="39" t="str">
        <f t="shared" si="10"/>
        <v/>
      </c>
      <c r="K184" s="60"/>
      <c r="L184" s="57" t="str">
        <f t="shared" si="11"/>
        <v/>
      </c>
      <c r="M184" s="53"/>
      <c r="N184" s="58" t="str">
        <f>IF($A184="","",$A184&amp;"#"&amp;COUNTIFS($A$7:$A184,$A184))</f>
        <v/>
      </c>
    </row>
    <row r="185" spans="1:14" ht="16.5" customHeight="1" x14ac:dyDescent="0.25">
      <c r="A185" s="30"/>
      <c r="B185" s="31" t="str">
        <f>IF($A185="","",INDEX(Listen!$Q$6:$Q$12,WEEKDAY($A185,2)))</f>
        <v/>
      </c>
      <c r="C185" s="36"/>
      <c r="D185" s="32"/>
      <c r="E185" s="32"/>
      <c r="F185" s="32"/>
      <c r="G185" s="32"/>
      <c r="H185" s="38"/>
      <c r="I185" s="55"/>
      <c r="J185" s="39" t="str">
        <f t="shared" si="10"/>
        <v/>
      </c>
      <c r="K185" s="56"/>
      <c r="L185" s="57" t="str">
        <f t="shared" si="11"/>
        <v/>
      </c>
      <c r="M185" s="42"/>
      <c r="N185" s="58" t="str">
        <f>IF($A185="","",$A185&amp;"#"&amp;COUNTIFS($A$7:$A185,$A185))</f>
        <v/>
      </c>
    </row>
    <row r="186" spans="1:14" ht="16.5" customHeight="1" x14ac:dyDescent="0.25">
      <c r="A186" s="44"/>
      <c r="B186" s="31" t="str">
        <f>IF($A186="","",INDEX(Listen!$Q$6:$Q$12,WEEKDAY($A186,2)))</f>
        <v/>
      </c>
      <c r="C186" s="49"/>
      <c r="D186" s="45"/>
      <c r="E186" s="45"/>
      <c r="F186" s="45"/>
      <c r="G186" s="45"/>
      <c r="H186" s="51"/>
      <c r="I186" s="59"/>
      <c r="J186" s="39" t="str">
        <f t="shared" si="10"/>
        <v/>
      </c>
      <c r="K186" s="60"/>
      <c r="L186" s="57" t="str">
        <f t="shared" si="11"/>
        <v/>
      </c>
      <c r="M186" s="53"/>
      <c r="N186" s="58" t="str">
        <f>IF($A186="","",$A186&amp;"#"&amp;COUNTIFS($A$7:$A186,$A186))</f>
        <v/>
      </c>
    </row>
    <row r="187" spans="1:14" ht="16.5" customHeight="1" x14ac:dyDescent="0.25">
      <c r="A187" s="30"/>
      <c r="B187" s="31" t="str">
        <f>IF($A187="","",INDEX(Listen!$Q$6:$Q$12,WEEKDAY($A187,2)))</f>
        <v/>
      </c>
      <c r="C187" s="36"/>
      <c r="D187" s="32"/>
      <c r="E187" s="32"/>
      <c r="F187" s="32"/>
      <c r="G187" s="32"/>
      <c r="H187" s="38"/>
      <c r="I187" s="55"/>
      <c r="J187" s="39" t="str">
        <f t="shared" si="10"/>
        <v/>
      </c>
      <c r="K187" s="56"/>
      <c r="L187" s="57" t="str">
        <f t="shared" si="11"/>
        <v/>
      </c>
      <c r="M187" s="42"/>
      <c r="N187" s="58" t="str">
        <f>IF($A187="","",$A187&amp;"#"&amp;COUNTIFS($A$7:$A187,$A187))</f>
        <v/>
      </c>
    </row>
    <row r="188" spans="1:14" ht="16.5" customHeight="1" x14ac:dyDescent="0.25">
      <c r="A188" s="44"/>
      <c r="B188" s="31" t="str">
        <f>IF($A188="","",INDEX(Listen!$Q$6:$Q$12,WEEKDAY($A188,2)))</f>
        <v/>
      </c>
      <c r="C188" s="49"/>
      <c r="D188" s="45"/>
      <c r="E188" s="45"/>
      <c r="F188" s="45"/>
      <c r="G188" s="45"/>
      <c r="H188" s="51"/>
      <c r="I188" s="59"/>
      <c r="J188" s="39" t="str">
        <f t="shared" si="10"/>
        <v/>
      </c>
      <c r="K188" s="60"/>
      <c r="L188" s="57" t="str">
        <f t="shared" si="11"/>
        <v/>
      </c>
      <c r="M188" s="53"/>
      <c r="N188" s="58" t="str">
        <f>IF($A188="","",$A188&amp;"#"&amp;COUNTIFS($A$7:$A188,$A188))</f>
        <v/>
      </c>
    </row>
    <row r="189" spans="1:14" ht="16.5" customHeight="1" x14ac:dyDescent="0.25">
      <c r="A189" s="30"/>
      <c r="B189" s="31" t="str">
        <f>IF($A189="","",INDEX(Listen!$Q$6:$Q$12,WEEKDAY($A189,2)))</f>
        <v/>
      </c>
      <c r="C189" s="36"/>
      <c r="D189" s="32"/>
      <c r="E189" s="32"/>
      <c r="F189" s="32"/>
      <c r="G189" s="32"/>
      <c r="H189" s="38"/>
      <c r="I189" s="55"/>
      <c r="J189" s="39" t="str">
        <f t="shared" si="10"/>
        <v/>
      </c>
      <c r="K189" s="56"/>
      <c r="L189" s="57" t="str">
        <f t="shared" si="11"/>
        <v/>
      </c>
      <c r="M189" s="42"/>
      <c r="N189" s="58" t="str">
        <f>IF($A189="","",$A189&amp;"#"&amp;COUNTIFS($A$7:$A189,$A189))</f>
        <v/>
      </c>
    </row>
    <row r="190" spans="1:14" ht="16.5" customHeight="1" x14ac:dyDescent="0.25">
      <c r="A190" s="44"/>
      <c r="B190" s="31" t="str">
        <f>IF($A190="","",INDEX(Listen!$Q$6:$Q$12,WEEKDAY($A190,2)))</f>
        <v/>
      </c>
      <c r="C190" s="49"/>
      <c r="D190" s="45"/>
      <c r="E190" s="45"/>
      <c r="F190" s="45"/>
      <c r="G190" s="45"/>
      <c r="H190" s="51"/>
      <c r="I190" s="59"/>
      <c r="J190" s="39" t="str">
        <f t="shared" si="10"/>
        <v/>
      </c>
      <c r="K190" s="60"/>
      <c r="L190" s="57" t="str">
        <f t="shared" si="11"/>
        <v/>
      </c>
      <c r="M190" s="53"/>
      <c r="N190" s="58" t="str">
        <f>IF($A190="","",$A190&amp;"#"&amp;COUNTIFS($A$7:$A190,$A190))</f>
        <v/>
      </c>
    </row>
    <row r="191" spans="1:14" ht="16.5" customHeight="1" x14ac:dyDescent="0.25">
      <c r="A191" s="30"/>
      <c r="B191" s="31" t="str">
        <f>IF($A191="","",INDEX(Listen!$Q$6:$Q$12,WEEKDAY($A191,2)))</f>
        <v/>
      </c>
      <c r="C191" s="36"/>
      <c r="D191" s="32"/>
      <c r="E191" s="32"/>
      <c r="F191" s="32"/>
      <c r="G191" s="32"/>
      <c r="H191" s="38"/>
      <c r="I191" s="55"/>
      <c r="J191" s="39" t="str">
        <f t="shared" si="10"/>
        <v/>
      </c>
      <c r="K191" s="56"/>
      <c r="L191" s="57" t="str">
        <f t="shared" si="11"/>
        <v/>
      </c>
      <c r="M191" s="42"/>
      <c r="N191" s="58" t="str">
        <f>IF($A191="","",$A191&amp;"#"&amp;COUNTIFS($A$7:$A191,$A191))</f>
        <v/>
      </c>
    </row>
    <row r="192" spans="1:14" ht="16.5" customHeight="1" x14ac:dyDescent="0.25">
      <c r="A192" s="44"/>
      <c r="B192" s="31" t="str">
        <f>IF($A192="","",INDEX(Listen!$Q$6:$Q$12,WEEKDAY($A192,2)))</f>
        <v/>
      </c>
      <c r="C192" s="49"/>
      <c r="D192" s="45"/>
      <c r="E192" s="45"/>
      <c r="F192" s="45"/>
      <c r="G192" s="45"/>
      <c r="H192" s="51"/>
      <c r="I192" s="59"/>
      <c r="J192" s="39" t="str">
        <f t="shared" si="10"/>
        <v/>
      </c>
      <c r="K192" s="60"/>
      <c r="L192" s="57" t="str">
        <f t="shared" si="11"/>
        <v/>
      </c>
      <c r="M192" s="53"/>
      <c r="N192" s="58" t="str">
        <f>IF($A192="","",$A192&amp;"#"&amp;COUNTIFS($A$7:$A192,$A192))</f>
        <v/>
      </c>
    </row>
    <row r="193" spans="1:14" ht="16.5" customHeight="1" x14ac:dyDescent="0.25">
      <c r="A193" s="30"/>
      <c r="B193" s="31" t="str">
        <f>IF($A193="","",INDEX(Listen!$Q$6:$Q$12,WEEKDAY($A193,2)))</f>
        <v/>
      </c>
      <c r="C193" s="36"/>
      <c r="D193" s="32"/>
      <c r="E193" s="32"/>
      <c r="F193" s="32"/>
      <c r="G193" s="32"/>
      <c r="H193" s="38"/>
      <c r="I193" s="55"/>
      <c r="J193" s="39" t="str">
        <f t="shared" si="10"/>
        <v/>
      </c>
      <c r="K193" s="56"/>
      <c r="L193" s="57" t="str">
        <f t="shared" si="11"/>
        <v/>
      </c>
      <c r="M193" s="42"/>
      <c r="N193" s="58" t="str">
        <f>IF($A193="","",$A193&amp;"#"&amp;COUNTIFS($A$7:$A193,$A193))</f>
        <v/>
      </c>
    </row>
    <row r="194" spans="1:14" ht="16.5" customHeight="1" x14ac:dyDescent="0.25">
      <c r="A194" s="44"/>
      <c r="B194" s="31" t="str">
        <f>IF($A194="","",INDEX(Listen!$Q$6:$Q$12,WEEKDAY($A194,2)))</f>
        <v/>
      </c>
      <c r="C194" s="49"/>
      <c r="D194" s="45"/>
      <c r="E194" s="45"/>
      <c r="F194" s="45"/>
      <c r="G194" s="45"/>
      <c r="H194" s="51"/>
      <c r="I194" s="59"/>
      <c r="J194" s="39" t="str">
        <f t="shared" si="10"/>
        <v/>
      </c>
      <c r="K194" s="60"/>
      <c r="L194" s="57" t="str">
        <f t="shared" si="11"/>
        <v/>
      </c>
      <c r="M194" s="53"/>
      <c r="N194" s="58" t="str">
        <f>IF($A194="","",$A194&amp;"#"&amp;COUNTIFS($A$7:$A194,$A194))</f>
        <v/>
      </c>
    </row>
    <row r="195" spans="1:14" ht="16.5" customHeight="1" x14ac:dyDescent="0.25">
      <c r="A195" s="30"/>
      <c r="B195" s="31" t="str">
        <f>IF($A195="","",INDEX(Listen!$Q$6:$Q$12,WEEKDAY($A195,2)))</f>
        <v/>
      </c>
      <c r="C195" s="36"/>
      <c r="D195" s="32"/>
      <c r="E195" s="32"/>
      <c r="F195" s="32"/>
      <c r="G195" s="32"/>
      <c r="H195" s="38"/>
      <c r="I195" s="55"/>
      <c r="J195" s="39" t="str">
        <f t="shared" si="10"/>
        <v/>
      </c>
      <c r="K195" s="56"/>
      <c r="L195" s="57" t="str">
        <f t="shared" si="11"/>
        <v/>
      </c>
      <c r="M195" s="42"/>
      <c r="N195" s="58" t="str">
        <f>IF($A195="","",$A195&amp;"#"&amp;COUNTIFS($A$7:$A195,$A195))</f>
        <v/>
      </c>
    </row>
    <row r="196" spans="1:14" ht="16.5" customHeight="1" x14ac:dyDescent="0.25">
      <c r="A196" s="44"/>
      <c r="B196" s="31" t="str">
        <f>IF($A196="","",INDEX(Listen!$Q$6:$Q$12,WEEKDAY($A196,2)))</f>
        <v/>
      </c>
      <c r="C196" s="49"/>
      <c r="D196" s="45"/>
      <c r="E196" s="45"/>
      <c r="F196" s="45"/>
      <c r="G196" s="45"/>
      <c r="H196" s="51"/>
      <c r="I196" s="59"/>
      <c r="J196" s="39" t="str">
        <f t="shared" si="10"/>
        <v/>
      </c>
      <c r="K196" s="60"/>
      <c r="L196" s="57" t="str">
        <f t="shared" si="11"/>
        <v/>
      </c>
      <c r="M196" s="53"/>
      <c r="N196" s="58" t="str">
        <f>IF($A196="","",$A196&amp;"#"&amp;COUNTIFS($A$7:$A196,$A196))</f>
        <v/>
      </c>
    </row>
    <row r="197" spans="1:14" ht="16.5" customHeight="1" x14ac:dyDescent="0.25">
      <c r="A197" s="30"/>
      <c r="B197" s="31" t="str">
        <f>IF($A197="","",INDEX(Listen!$Q$6:$Q$12,WEEKDAY($A197,2)))</f>
        <v/>
      </c>
      <c r="C197" s="36"/>
      <c r="D197" s="32"/>
      <c r="E197" s="32"/>
      <c r="F197" s="32"/>
      <c r="G197" s="32"/>
      <c r="H197" s="38"/>
      <c r="I197" s="55"/>
      <c r="J197" s="39" t="str">
        <f t="shared" si="10"/>
        <v/>
      </c>
      <c r="K197" s="56"/>
      <c r="L197" s="57" t="str">
        <f t="shared" si="11"/>
        <v/>
      </c>
      <c r="M197" s="42"/>
      <c r="N197" s="58" t="str">
        <f>IF($A197="","",$A197&amp;"#"&amp;COUNTIFS($A$7:$A197,$A197))</f>
        <v/>
      </c>
    </row>
    <row r="198" spans="1:14" ht="16.5" customHeight="1" x14ac:dyDescent="0.25">
      <c r="A198" s="44"/>
      <c r="B198" s="31" t="str">
        <f>IF($A198="","",INDEX(Listen!$Q$6:$Q$12,WEEKDAY($A198,2)))</f>
        <v/>
      </c>
      <c r="C198" s="49"/>
      <c r="D198" s="45"/>
      <c r="E198" s="45"/>
      <c r="F198" s="45"/>
      <c r="G198" s="45"/>
      <c r="H198" s="51"/>
      <c r="I198" s="59"/>
      <c r="J198" s="39" t="str">
        <f t="shared" si="10"/>
        <v/>
      </c>
      <c r="K198" s="60"/>
      <c r="L198" s="57" t="str">
        <f t="shared" si="11"/>
        <v/>
      </c>
      <c r="M198" s="53"/>
      <c r="N198" s="58" t="str">
        <f>IF($A198="","",$A198&amp;"#"&amp;COUNTIFS($A$7:$A198,$A198))</f>
        <v/>
      </c>
    </row>
    <row r="199" spans="1:14" ht="16.5" customHeight="1" x14ac:dyDescent="0.25">
      <c r="A199" s="30"/>
      <c r="B199" s="31" t="str">
        <f>IF($A199="","",INDEX(Listen!$Q$6:$Q$12,WEEKDAY($A199,2)))</f>
        <v/>
      </c>
      <c r="C199" s="36"/>
      <c r="D199" s="32"/>
      <c r="E199" s="32"/>
      <c r="F199" s="32"/>
      <c r="G199" s="32"/>
      <c r="H199" s="38"/>
      <c r="I199" s="55"/>
      <c r="J199" s="39" t="str">
        <f t="shared" ref="J199:J206" si="12">IF(OR($H199="",$I199=""),"",ROUND($H199*$I199,2))</f>
        <v/>
      </c>
      <c r="K199" s="56"/>
      <c r="L199" s="57" t="str">
        <f t="shared" ref="L199:L206" si="13">IF(OR($J199="",$K199=""),"",ROUND($J199*$K199,2))</f>
        <v/>
      </c>
      <c r="M199" s="42"/>
      <c r="N199" s="58" t="str">
        <f>IF($A199="","",$A199&amp;"#"&amp;COUNTIFS($A$7:$A199,$A199))</f>
        <v/>
      </c>
    </row>
    <row r="200" spans="1:14" ht="16.5" customHeight="1" x14ac:dyDescent="0.25">
      <c r="A200" s="44"/>
      <c r="B200" s="31" t="str">
        <f>IF($A200="","",INDEX(Listen!$Q$6:$Q$12,WEEKDAY($A200,2)))</f>
        <v/>
      </c>
      <c r="C200" s="49"/>
      <c r="D200" s="45"/>
      <c r="E200" s="45"/>
      <c r="F200" s="45"/>
      <c r="G200" s="45"/>
      <c r="H200" s="51"/>
      <c r="I200" s="59"/>
      <c r="J200" s="39" t="str">
        <f t="shared" si="12"/>
        <v/>
      </c>
      <c r="K200" s="60"/>
      <c r="L200" s="57" t="str">
        <f t="shared" si="13"/>
        <v/>
      </c>
      <c r="M200" s="53"/>
      <c r="N200" s="58" t="str">
        <f>IF($A200="","",$A200&amp;"#"&amp;COUNTIFS($A$7:$A200,$A200))</f>
        <v/>
      </c>
    </row>
    <row r="201" spans="1:14" ht="16.5" customHeight="1" x14ac:dyDescent="0.25">
      <c r="A201" s="30"/>
      <c r="B201" s="31" t="str">
        <f>IF($A201="","",INDEX(Listen!$Q$6:$Q$12,WEEKDAY($A201,2)))</f>
        <v/>
      </c>
      <c r="C201" s="36"/>
      <c r="D201" s="32"/>
      <c r="E201" s="32"/>
      <c r="F201" s="32"/>
      <c r="G201" s="32"/>
      <c r="H201" s="38"/>
      <c r="I201" s="55"/>
      <c r="J201" s="39" t="str">
        <f t="shared" si="12"/>
        <v/>
      </c>
      <c r="K201" s="56"/>
      <c r="L201" s="57" t="str">
        <f t="shared" si="13"/>
        <v/>
      </c>
      <c r="M201" s="42"/>
      <c r="N201" s="58" t="str">
        <f>IF($A201="","",$A201&amp;"#"&amp;COUNTIFS($A$7:$A201,$A201))</f>
        <v/>
      </c>
    </row>
    <row r="202" spans="1:14" ht="16.5" customHeight="1" x14ac:dyDescent="0.25">
      <c r="A202" s="44"/>
      <c r="B202" s="31" t="str">
        <f>IF($A202="","",INDEX(Listen!$Q$6:$Q$12,WEEKDAY($A202,2)))</f>
        <v/>
      </c>
      <c r="C202" s="49"/>
      <c r="D202" s="45"/>
      <c r="E202" s="45"/>
      <c r="F202" s="45"/>
      <c r="G202" s="45"/>
      <c r="H202" s="51"/>
      <c r="I202" s="59"/>
      <c r="J202" s="39" t="str">
        <f t="shared" si="12"/>
        <v/>
      </c>
      <c r="K202" s="60"/>
      <c r="L202" s="57" t="str">
        <f t="shared" si="13"/>
        <v/>
      </c>
      <c r="M202" s="53"/>
      <c r="N202" s="58" t="str">
        <f>IF($A202="","",$A202&amp;"#"&amp;COUNTIFS($A$7:$A202,$A202))</f>
        <v/>
      </c>
    </row>
    <row r="203" spans="1:14" ht="16.5" customHeight="1" x14ac:dyDescent="0.25">
      <c r="A203" s="30"/>
      <c r="B203" s="31" t="str">
        <f>IF($A203="","",INDEX(Listen!$Q$6:$Q$12,WEEKDAY($A203,2)))</f>
        <v/>
      </c>
      <c r="C203" s="36"/>
      <c r="D203" s="32"/>
      <c r="E203" s="32"/>
      <c r="F203" s="32"/>
      <c r="G203" s="32"/>
      <c r="H203" s="38"/>
      <c r="I203" s="55"/>
      <c r="J203" s="39" t="str">
        <f t="shared" si="12"/>
        <v/>
      </c>
      <c r="K203" s="56"/>
      <c r="L203" s="57" t="str">
        <f t="shared" si="13"/>
        <v/>
      </c>
      <c r="M203" s="42"/>
      <c r="N203" s="58" t="str">
        <f>IF($A203="","",$A203&amp;"#"&amp;COUNTIFS($A$7:$A203,$A203))</f>
        <v/>
      </c>
    </row>
    <row r="204" spans="1:14" ht="16.5" customHeight="1" x14ac:dyDescent="0.25">
      <c r="A204" s="44"/>
      <c r="B204" s="31" t="str">
        <f>IF($A204="","",INDEX(Listen!$Q$6:$Q$12,WEEKDAY($A204,2)))</f>
        <v/>
      </c>
      <c r="C204" s="49"/>
      <c r="D204" s="45"/>
      <c r="E204" s="45"/>
      <c r="F204" s="45"/>
      <c r="G204" s="45"/>
      <c r="H204" s="51"/>
      <c r="I204" s="59"/>
      <c r="J204" s="39" t="str">
        <f t="shared" si="12"/>
        <v/>
      </c>
      <c r="K204" s="60"/>
      <c r="L204" s="57" t="str">
        <f t="shared" si="13"/>
        <v/>
      </c>
      <c r="M204" s="53"/>
      <c r="N204" s="58" t="str">
        <f>IF($A204="","",$A204&amp;"#"&amp;COUNTIFS($A$7:$A204,$A204))</f>
        <v/>
      </c>
    </row>
    <row r="205" spans="1:14" ht="16.5" customHeight="1" x14ac:dyDescent="0.25">
      <c r="A205" s="30"/>
      <c r="B205" s="31" t="str">
        <f>IF($A205="","",INDEX(Listen!$Q$6:$Q$12,WEEKDAY($A205,2)))</f>
        <v/>
      </c>
      <c r="C205" s="36"/>
      <c r="D205" s="32"/>
      <c r="E205" s="32"/>
      <c r="F205" s="32"/>
      <c r="G205" s="32"/>
      <c r="H205" s="38"/>
      <c r="I205" s="55"/>
      <c r="J205" s="39" t="str">
        <f t="shared" si="12"/>
        <v/>
      </c>
      <c r="K205" s="56"/>
      <c r="L205" s="57" t="str">
        <f t="shared" si="13"/>
        <v/>
      </c>
      <c r="M205" s="42"/>
      <c r="N205" s="58" t="str">
        <f>IF($A205="","",$A205&amp;"#"&amp;COUNTIFS($A$7:$A205,$A205))</f>
        <v/>
      </c>
    </row>
    <row r="206" spans="1:14" ht="16.5" customHeight="1" x14ac:dyDescent="0.25">
      <c r="A206" s="44"/>
      <c r="B206" s="31" t="str">
        <f>IF($A206="","",INDEX(Listen!$Q$6:$Q$12,WEEKDAY($A206,2)))</f>
        <v/>
      </c>
      <c r="C206" s="49"/>
      <c r="D206" s="45"/>
      <c r="E206" s="45"/>
      <c r="F206" s="45"/>
      <c r="G206" s="45"/>
      <c r="H206" s="51"/>
      <c r="I206" s="59"/>
      <c r="J206" s="39" t="str">
        <f t="shared" si="12"/>
        <v/>
      </c>
      <c r="K206" s="60"/>
      <c r="L206" s="57" t="str">
        <f t="shared" si="13"/>
        <v/>
      </c>
      <c r="M206" s="53"/>
      <c r="N206" s="58" t="str">
        <f>IF($A206="","",$A206&amp;"#"&amp;COUNTIFS($A$7:$A206,$A206))</f>
        <v/>
      </c>
    </row>
  </sheetData>
  <autoFilter ref="A6:N206" xr:uid="{00000000-0009-0000-0000-000002000000}"/>
  <mergeCells count="7">
    <mergeCell ref="A1:N1"/>
    <mergeCell ref="A2:N2"/>
    <mergeCell ref="A3:N3"/>
    <mergeCell ref="A5:C5"/>
    <mergeCell ref="D5:G5"/>
    <mergeCell ref="H5:L5"/>
    <mergeCell ref="M5:N5"/>
  </mergeCells>
  <conditionalFormatting sqref="A7:N206">
    <cfRule type="expression" dxfId="5" priority="2">
      <formula>$C7="Gerät"</formula>
    </cfRule>
  </conditionalFormatting>
  <pageMargins left="0.4" right="0.4" top="0.5" bottom="0.5" header="0.511811023622047" footer="0.5"/>
  <pageSetup paperSize="9" fitToHeight="0" orientation="landscape" horizontalDpi="300" verticalDpi="300"/>
  <headerFooter>
    <oddFooter>&amp;L&amp;8 Bautagebuch · Projekt BV-2026-041&amp;R&amp;8 Seite &amp;P von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errorTitle="Ungültiger Eintrag" error="Bitte einen Wert aus der Liste wählen. Die Auswahllisten befinden sich im Blatt „Listen“." xr:uid="{00000000-0002-0000-0200-000000000000}">
          <x14:formula1>
            <xm:f>Listen!$E$6:$E$7</xm:f>
          </x14:formula1>
          <x14:formula2>
            <xm:f>0</xm:f>
          </x14:formula2>
          <xm:sqref>C7:C206</xm:sqref>
        </x14:dataValidation>
        <x14:dataValidation type="list" allowBlank="1" showErrorMessage="1" errorTitle="Ungültiger Eintrag" error="Bitte einen Wert aus der Liste wählen. Die Auswahllisten befinden sich im Blatt „Listen“." xr:uid="{00000000-0002-0000-0200-000001000000}">
          <x14:formula1>
            <xm:f>Listen!$F$6:$F$7</xm:f>
          </x14:formula1>
          <x14:formula2>
            <xm:f>0</xm:f>
          </x14:formula2>
          <xm:sqref>E7:E206</xm:sqref>
        </x14:dataValidation>
        <x14:dataValidation type="list" allowBlank="1" showErrorMessage="1" errorTitle="Ungültiger Eintrag" error="Bitte einen Wert aus der Liste wählen. Die Auswahllisten befinden sich im Blatt „Listen“." xr:uid="{00000000-0002-0000-0200-000002000000}">
          <x14:formula1>
            <xm:f>Listen!$G$6:$G$20</xm:f>
          </x14:formula1>
          <x14:formula2>
            <xm:f>0</xm:f>
          </x14:formula2>
          <xm:sqref>F7:F206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B7C99"/>
    <pageSetUpPr fitToPage="1"/>
  </sheetPr>
  <dimension ref="A1:M156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11.42578125" customWidth="1"/>
    <col min="2" max="2" width="16" customWidth="1"/>
    <col min="3" max="3" width="28" customWidth="1"/>
    <col min="4" max="4" width="36" customWidth="1"/>
    <col min="5" max="5" width="10.5703125" customWidth="1"/>
    <col min="6" max="6" width="9.5703125" customWidth="1"/>
    <col min="7" max="7" width="12.42578125" customWidth="1"/>
    <col min="8" max="8" width="14" customWidth="1"/>
    <col min="9" max="9" width="24" customWidth="1"/>
    <col min="10" max="10" width="15" customWidth="1"/>
    <col min="11" max="11" width="34" customWidth="1"/>
    <col min="12" max="12" width="18" customWidth="1"/>
    <col min="13" max="13" width="13" customWidth="1"/>
  </cols>
  <sheetData>
    <row r="1" spans="1:13" ht="30" customHeight="1" x14ac:dyDescent="0.25">
      <c r="A1" s="2" t="s">
        <v>217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customHeight="1" x14ac:dyDescent="0.25">
      <c r="A2" s="1" t="s">
        <v>218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4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6.75" customHeight="1" x14ac:dyDescent="0.25"/>
    <row r="5" spans="1:13" ht="16.5" customHeight="1" x14ac:dyDescent="0.25">
      <c r="A5" s="99" t="s">
        <v>219</v>
      </c>
      <c r="B5" s="99"/>
      <c r="C5" s="99"/>
      <c r="D5" s="99"/>
      <c r="E5" s="100" t="s">
        <v>220</v>
      </c>
      <c r="F5" s="100"/>
      <c r="G5" s="100"/>
      <c r="H5" s="100"/>
      <c r="I5" s="99" t="s">
        <v>221</v>
      </c>
      <c r="J5" s="99"/>
      <c r="K5" s="99"/>
      <c r="L5" s="99"/>
      <c r="M5" s="99"/>
    </row>
    <row r="6" spans="1:13" ht="31.5" customHeight="1" x14ac:dyDescent="0.25">
      <c r="A6" s="28" t="s">
        <v>96</v>
      </c>
      <c r="B6" s="28" t="s">
        <v>222</v>
      </c>
      <c r="C6" s="28" t="s">
        <v>223</v>
      </c>
      <c r="D6" s="28" t="s">
        <v>224</v>
      </c>
      <c r="E6" s="28" t="s">
        <v>225</v>
      </c>
      <c r="F6" s="28" t="s">
        <v>226</v>
      </c>
      <c r="G6" s="28" t="s">
        <v>227</v>
      </c>
      <c r="H6" s="28" t="s">
        <v>228</v>
      </c>
      <c r="I6" s="28" t="s">
        <v>229</v>
      </c>
      <c r="J6" s="28" t="s">
        <v>230</v>
      </c>
      <c r="K6" s="28" t="s">
        <v>231</v>
      </c>
      <c r="L6" s="28" t="s">
        <v>232</v>
      </c>
      <c r="M6" s="28" t="s">
        <v>182</v>
      </c>
    </row>
    <row r="7" spans="1:13" ht="24" customHeight="1" x14ac:dyDescent="0.25">
      <c r="A7" s="30">
        <v>46237</v>
      </c>
      <c r="B7" s="32" t="s">
        <v>233</v>
      </c>
      <c r="C7" s="32" t="s">
        <v>234</v>
      </c>
      <c r="D7" s="42" t="s">
        <v>235</v>
      </c>
      <c r="E7" s="61">
        <v>60</v>
      </c>
      <c r="F7" s="36" t="s">
        <v>236</v>
      </c>
      <c r="G7" s="56">
        <v>4.2</v>
      </c>
      <c r="H7" s="57">
        <f t="shared" ref="H7:H38" si="0">IF(OR($E7="",$G7=""),"",ROUND($E7*$G7,2))</f>
        <v>252</v>
      </c>
      <c r="I7" s="42" t="s">
        <v>237</v>
      </c>
      <c r="J7" s="36" t="s">
        <v>238</v>
      </c>
      <c r="K7" s="42"/>
      <c r="L7" s="32" t="s">
        <v>35</v>
      </c>
      <c r="M7" s="58" t="str">
        <f>IF($A7="","",$A7&amp;"#"&amp;COUNTIFS($A$7:$A7,$A7))</f>
        <v>46237#1</v>
      </c>
    </row>
    <row r="8" spans="1:13" ht="24" customHeight="1" x14ac:dyDescent="0.25">
      <c r="A8" s="44">
        <v>46238</v>
      </c>
      <c r="B8" s="45" t="s">
        <v>239</v>
      </c>
      <c r="C8" s="45" t="s">
        <v>240</v>
      </c>
      <c r="D8" s="53" t="s">
        <v>241</v>
      </c>
      <c r="E8" s="62">
        <v>14</v>
      </c>
      <c r="F8" s="49" t="s">
        <v>242</v>
      </c>
      <c r="G8" s="60">
        <v>118</v>
      </c>
      <c r="H8" s="57">
        <f t="shared" si="0"/>
        <v>1652</v>
      </c>
      <c r="I8" s="53" t="s">
        <v>129</v>
      </c>
      <c r="J8" s="49" t="s">
        <v>238</v>
      </c>
      <c r="K8" s="53"/>
      <c r="L8" s="45" t="s">
        <v>35</v>
      </c>
      <c r="M8" s="58" t="str">
        <f>IF($A8="","",$A8&amp;"#"&amp;COUNTIFS($A$7:$A8,$A8))</f>
        <v>46238#1</v>
      </c>
    </row>
    <row r="9" spans="1:13" ht="24" customHeight="1" x14ac:dyDescent="0.25">
      <c r="A9" s="30">
        <v>46239</v>
      </c>
      <c r="B9" s="32" t="s">
        <v>243</v>
      </c>
      <c r="C9" s="32" t="s">
        <v>244</v>
      </c>
      <c r="D9" s="42" t="s">
        <v>245</v>
      </c>
      <c r="E9" s="61">
        <v>180</v>
      </c>
      <c r="F9" s="36" t="s">
        <v>246</v>
      </c>
      <c r="G9" s="56">
        <v>21.5</v>
      </c>
      <c r="H9" s="57">
        <f t="shared" si="0"/>
        <v>3870</v>
      </c>
      <c r="I9" s="42" t="s">
        <v>247</v>
      </c>
      <c r="J9" s="36" t="s">
        <v>238</v>
      </c>
      <c r="K9" s="42"/>
      <c r="L9" s="32" t="s">
        <v>35</v>
      </c>
      <c r="M9" s="58" t="str">
        <f>IF($A9="","",$A9&amp;"#"&amp;COUNTIFS($A$7:$A9,$A9))</f>
        <v>46239#1</v>
      </c>
    </row>
    <row r="10" spans="1:13" ht="24" customHeight="1" x14ac:dyDescent="0.25">
      <c r="A10" s="44">
        <v>46241</v>
      </c>
      <c r="B10" s="45" t="s">
        <v>248</v>
      </c>
      <c r="C10" s="45" t="s">
        <v>244</v>
      </c>
      <c r="D10" s="53" t="s">
        <v>249</v>
      </c>
      <c r="E10" s="62">
        <v>95</v>
      </c>
      <c r="F10" s="49" t="s">
        <v>246</v>
      </c>
      <c r="G10" s="60">
        <v>23.8</v>
      </c>
      <c r="H10" s="57">
        <f t="shared" si="0"/>
        <v>2261</v>
      </c>
      <c r="I10" s="53" t="s">
        <v>141</v>
      </c>
      <c r="J10" s="49" t="s">
        <v>250</v>
      </c>
      <c r="K10" s="53" t="s">
        <v>251</v>
      </c>
      <c r="L10" s="45" t="s">
        <v>35</v>
      </c>
      <c r="M10" s="58" t="str">
        <f>IF($A10="","",$A10&amp;"#"&amp;COUNTIFS($A$7:$A10,$A10))</f>
        <v>46241#1</v>
      </c>
    </row>
    <row r="11" spans="1:13" ht="24" customHeight="1" x14ac:dyDescent="0.25">
      <c r="A11" s="30">
        <v>46244</v>
      </c>
      <c r="B11" s="32" t="s">
        <v>252</v>
      </c>
      <c r="C11" s="32" t="s">
        <v>240</v>
      </c>
      <c r="D11" s="42" t="s">
        <v>253</v>
      </c>
      <c r="E11" s="61">
        <v>32</v>
      </c>
      <c r="F11" s="36" t="s">
        <v>242</v>
      </c>
      <c r="G11" s="56">
        <v>96.5</v>
      </c>
      <c r="H11" s="57">
        <f t="shared" si="0"/>
        <v>3088</v>
      </c>
      <c r="I11" s="42" t="s">
        <v>144</v>
      </c>
      <c r="J11" s="36" t="s">
        <v>238</v>
      </c>
      <c r="K11" s="42"/>
      <c r="L11" s="32" t="s">
        <v>35</v>
      </c>
      <c r="M11" s="58" t="str">
        <f>IF($A11="","",$A11&amp;"#"&amp;COUNTIFS($A$7:$A11,$A11))</f>
        <v>46244#1</v>
      </c>
    </row>
    <row r="12" spans="1:13" ht="24" customHeight="1" x14ac:dyDescent="0.25">
      <c r="A12" s="44">
        <v>46245</v>
      </c>
      <c r="B12" s="45" t="s">
        <v>254</v>
      </c>
      <c r="C12" s="45" t="s">
        <v>255</v>
      </c>
      <c r="D12" s="53" t="s">
        <v>256</v>
      </c>
      <c r="E12" s="62">
        <v>8.4</v>
      </c>
      <c r="F12" s="49" t="s">
        <v>246</v>
      </c>
      <c r="G12" s="60">
        <v>985</v>
      </c>
      <c r="H12" s="57">
        <f t="shared" si="0"/>
        <v>8274</v>
      </c>
      <c r="I12" s="53" t="s">
        <v>146</v>
      </c>
      <c r="J12" s="49" t="s">
        <v>238</v>
      </c>
      <c r="K12" s="53"/>
      <c r="L12" s="45" t="s">
        <v>148</v>
      </c>
      <c r="M12" s="58" t="str">
        <f>IF($A12="","",$A12&amp;"#"&amp;COUNTIFS($A$7:$A12,$A12))</f>
        <v>46245#1</v>
      </c>
    </row>
    <row r="13" spans="1:13" ht="24" customHeight="1" x14ac:dyDescent="0.25">
      <c r="A13" s="30">
        <v>46245</v>
      </c>
      <c r="B13" s="32" t="s">
        <v>257</v>
      </c>
      <c r="C13" s="32" t="s">
        <v>255</v>
      </c>
      <c r="D13" s="42" t="s">
        <v>258</v>
      </c>
      <c r="E13" s="61">
        <v>1200</v>
      </c>
      <c r="F13" s="36" t="s">
        <v>236</v>
      </c>
      <c r="G13" s="56">
        <v>0.38</v>
      </c>
      <c r="H13" s="57">
        <f t="shared" si="0"/>
        <v>456</v>
      </c>
      <c r="I13" s="42" t="s">
        <v>146</v>
      </c>
      <c r="J13" s="36" t="s">
        <v>238</v>
      </c>
      <c r="K13" s="42"/>
      <c r="L13" s="32" t="s">
        <v>148</v>
      </c>
      <c r="M13" s="58" t="str">
        <f>IF($A13="","",$A13&amp;"#"&amp;COUNTIFS($A$7:$A13,$A13))</f>
        <v>46245#2</v>
      </c>
    </row>
    <row r="14" spans="1:13" ht="24" customHeight="1" x14ac:dyDescent="0.25">
      <c r="A14" s="44">
        <v>46247</v>
      </c>
      <c r="B14" s="45" t="s">
        <v>259</v>
      </c>
      <c r="C14" s="45" t="s">
        <v>240</v>
      </c>
      <c r="D14" s="53" t="s">
        <v>260</v>
      </c>
      <c r="E14" s="62">
        <v>86</v>
      </c>
      <c r="F14" s="49" t="s">
        <v>242</v>
      </c>
      <c r="G14" s="60">
        <v>132</v>
      </c>
      <c r="H14" s="57">
        <f t="shared" si="0"/>
        <v>11352</v>
      </c>
      <c r="I14" s="53" t="s">
        <v>146</v>
      </c>
      <c r="J14" s="49" t="s">
        <v>238</v>
      </c>
      <c r="K14" s="53"/>
      <c r="L14" s="45" t="s">
        <v>35</v>
      </c>
      <c r="M14" s="58" t="str">
        <f>IF($A14="","",$A14&amp;"#"&amp;COUNTIFS($A$7:$A14,$A14))</f>
        <v>46247#1</v>
      </c>
    </row>
    <row r="15" spans="1:13" ht="24" customHeight="1" x14ac:dyDescent="0.25">
      <c r="A15" s="30">
        <v>46248</v>
      </c>
      <c r="B15" s="32" t="s">
        <v>261</v>
      </c>
      <c r="C15" s="32" t="s">
        <v>255</v>
      </c>
      <c r="D15" s="42" t="s">
        <v>262</v>
      </c>
      <c r="E15" s="61">
        <v>6.2</v>
      </c>
      <c r="F15" s="36" t="s">
        <v>246</v>
      </c>
      <c r="G15" s="56">
        <v>1010</v>
      </c>
      <c r="H15" s="57">
        <f t="shared" si="0"/>
        <v>6262</v>
      </c>
      <c r="I15" s="42" t="s">
        <v>155</v>
      </c>
      <c r="J15" s="36" t="s">
        <v>238</v>
      </c>
      <c r="K15" s="42"/>
      <c r="L15" s="32" t="s">
        <v>35</v>
      </c>
      <c r="M15" s="58" t="str">
        <f>IF($A15="","",$A15&amp;"#"&amp;COUNTIFS($A$7:$A15,$A15))</f>
        <v>46248#1</v>
      </c>
    </row>
    <row r="16" spans="1:13" ht="24" customHeight="1" x14ac:dyDescent="0.25">
      <c r="A16" s="44">
        <v>46251</v>
      </c>
      <c r="B16" s="45" t="s">
        <v>263</v>
      </c>
      <c r="C16" s="45" t="s">
        <v>264</v>
      </c>
      <c r="D16" s="53" t="s">
        <v>265</v>
      </c>
      <c r="E16" s="62">
        <v>320</v>
      </c>
      <c r="F16" s="49" t="s">
        <v>266</v>
      </c>
      <c r="G16" s="60">
        <v>3.9</v>
      </c>
      <c r="H16" s="57">
        <f t="shared" si="0"/>
        <v>1248</v>
      </c>
      <c r="I16" s="53" t="s">
        <v>155</v>
      </c>
      <c r="J16" s="49" t="s">
        <v>162</v>
      </c>
      <c r="K16" s="53" t="s">
        <v>267</v>
      </c>
      <c r="L16" s="45" t="s">
        <v>35</v>
      </c>
      <c r="M16" s="58" t="str">
        <f>IF($A16="","",$A16&amp;"#"&amp;COUNTIFS($A$7:$A16,$A16))</f>
        <v>46251#1</v>
      </c>
    </row>
    <row r="17" spans="1:13" ht="24" customHeight="1" x14ac:dyDescent="0.25">
      <c r="A17" s="30">
        <v>46251</v>
      </c>
      <c r="B17" s="32" t="s">
        <v>268</v>
      </c>
      <c r="C17" s="32" t="s">
        <v>244</v>
      </c>
      <c r="D17" s="42" t="s">
        <v>269</v>
      </c>
      <c r="E17" s="61">
        <v>1</v>
      </c>
      <c r="F17" s="36" t="s">
        <v>270</v>
      </c>
      <c r="G17" s="56">
        <v>640</v>
      </c>
      <c r="H17" s="57">
        <f t="shared" si="0"/>
        <v>640</v>
      </c>
      <c r="I17" s="42" t="s">
        <v>155</v>
      </c>
      <c r="J17" s="36" t="s">
        <v>238</v>
      </c>
      <c r="K17" s="42"/>
      <c r="L17" s="32" t="s">
        <v>35</v>
      </c>
      <c r="M17" s="58" t="str">
        <f>IF($A17="","",$A17&amp;"#"&amp;COUNTIFS($A$7:$A17,$A17))</f>
        <v>46251#2</v>
      </c>
    </row>
    <row r="18" spans="1:13" ht="24" customHeight="1" x14ac:dyDescent="0.25">
      <c r="A18" s="44">
        <v>46253</v>
      </c>
      <c r="B18" s="45" t="s">
        <v>271</v>
      </c>
      <c r="C18" s="45" t="s">
        <v>240</v>
      </c>
      <c r="D18" s="53" t="s">
        <v>272</v>
      </c>
      <c r="E18" s="62">
        <v>140</v>
      </c>
      <c r="F18" s="49" t="s">
        <v>273</v>
      </c>
      <c r="G18" s="60">
        <v>12.4</v>
      </c>
      <c r="H18" s="57">
        <f t="shared" si="0"/>
        <v>1736</v>
      </c>
      <c r="I18" s="53" t="s">
        <v>155</v>
      </c>
      <c r="J18" s="49" t="s">
        <v>238</v>
      </c>
      <c r="K18" s="53"/>
      <c r="L18" s="45" t="s">
        <v>35</v>
      </c>
      <c r="M18" s="58" t="str">
        <f>IF($A18="","",$A18&amp;"#"&amp;COUNTIFS($A$7:$A18,$A18))</f>
        <v>46253#1</v>
      </c>
    </row>
    <row r="19" spans="1:13" ht="24" customHeight="1" x14ac:dyDescent="0.25">
      <c r="A19" s="30">
        <v>46254</v>
      </c>
      <c r="B19" s="32" t="s">
        <v>274</v>
      </c>
      <c r="C19" s="32" t="s">
        <v>240</v>
      </c>
      <c r="D19" s="42" t="s">
        <v>275</v>
      </c>
      <c r="E19" s="61">
        <v>42</v>
      </c>
      <c r="F19" s="36" t="s">
        <v>242</v>
      </c>
      <c r="G19" s="56">
        <v>124</v>
      </c>
      <c r="H19" s="57">
        <f t="shared" si="0"/>
        <v>5208</v>
      </c>
      <c r="I19" s="42" t="s">
        <v>155</v>
      </c>
      <c r="J19" s="36" t="s">
        <v>238</v>
      </c>
      <c r="K19" s="42"/>
      <c r="L19" s="32" t="s">
        <v>35</v>
      </c>
      <c r="M19" s="58" t="str">
        <f>IF($A19="","",$A19&amp;"#"&amp;COUNTIFS($A$7:$A19,$A19))</f>
        <v>46254#1</v>
      </c>
    </row>
    <row r="20" spans="1:13" ht="24" customHeight="1" x14ac:dyDescent="0.25">
      <c r="A20" s="44">
        <v>46255</v>
      </c>
      <c r="B20" s="45" t="s">
        <v>276</v>
      </c>
      <c r="C20" s="45" t="s">
        <v>264</v>
      </c>
      <c r="D20" s="53" t="s">
        <v>277</v>
      </c>
      <c r="E20" s="62">
        <v>240</v>
      </c>
      <c r="F20" s="49" t="s">
        <v>266</v>
      </c>
      <c r="G20" s="60">
        <v>4.0999999999999996</v>
      </c>
      <c r="H20" s="57">
        <f t="shared" si="0"/>
        <v>984</v>
      </c>
      <c r="I20" s="53" t="s">
        <v>278</v>
      </c>
      <c r="J20" s="49" t="s">
        <v>162</v>
      </c>
      <c r="K20" s="53" t="s">
        <v>279</v>
      </c>
      <c r="L20" s="45" t="s">
        <v>148</v>
      </c>
      <c r="M20" s="58" t="str">
        <f>IF($A20="","",$A20&amp;"#"&amp;COUNTIFS($A$7:$A20,$A20))</f>
        <v>46255#1</v>
      </c>
    </row>
    <row r="21" spans="1:13" ht="16.5" customHeight="1" x14ac:dyDescent="0.25">
      <c r="A21" s="30"/>
      <c r="B21" s="32"/>
      <c r="C21" s="32"/>
      <c r="D21" s="42"/>
      <c r="E21" s="61"/>
      <c r="F21" s="36"/>
      <c r="G21" s="56"/>
      <c r="H21" s="57" t="str">
        <f t="shared" si="0"/>
        <v/>
      </c>
      <c r="I21" s="42"/>
      <c r="J21" s="36"/>
      <c r="K21" s="42"/>
      <c r="L21" s="32"/>
      <c r="M21" s="58" t="str">
        <f>IF($A21="","",$A21&amp;"#"&amp;COUNTIFS($A$7:$A21,$A21))</f>
        <v/>
      </c>
    </row>
    <row r="22" spans="1:13" ht="16.5" customHeight="1" x14ac:dyDescent="0.25">
      <c r="A22" s="44"/>
      <c r="B22" s="45"/>
      <c r="C22" s="45"/>
      <c r="D22" s="53"/>
      <c r="E22" s="62"/>
      <c r="F22" s="49"/>
      <c r="G22" s="60"/>
      <c r="H22" s="57" t="str">
        <f t="shared" si="0"/>
        <v/>
      </c>
      <c r="I22" s="53"/>
      <c r="J22" s="49"/>
      <c r="K22" s="53"/>
      <c r="L22" s="45"/>
      <c r="M22" s="58" t="str">
        <f>IF($A22="","",$A22&amp;"#"&amp;COUNTIFS($A$7:$A22,$A22))</f>
        <v/>
      </c>
    </row>
    <row r="23" spans="1:13" ht="16.5" customHeight="1" x14ac:dyDescent="0.25">
      <c r="A23" s="30"/>
      <c r="B23" s="32"/>
      <c r="C23" s="32"/>
      <c r="D23" s="42"/>
      <c r="E23" s="61"/>
      <c r="F23" s="36"/>
      <c r="G23" s="56"/>
      <c r="H23" s="57" t="str">
        <f t="shared" si="0"/>
        <v/>
      </c>
      <c r="I23" s="42"/>
      <c r="J23" s="36"/>
      <c r="K23" s="42"/>
      <c r="L23" s="32"/>
      <c r="M23" s="58" t="str">
        <f>IF($A23="","",$A23&amp;"#"&amp;COUNTIFS($A$7:$A23,$A23))</f>
        <v/>
      </c>
    </row>
    <row r="24" spans="1:13" ht="16.5" customHeight="1" x14ac:dyDescent="0.25">
      <c r="A24" s="44"/>
      <c r="B24" s="45"/>
      <c r="C24" s="45"/>
      <c r="D24" s="53"/>
      <c r="E24" s="62"/>
      <c r="F24" s="49"/>
      <c r="G24" s="60"/>
      <c r="H24" s="57" t="str">
        <f t="shared" si="0"/>
        <v/>
      </c>
      <c r="I24" s="53"/>
      <c r="J24" s="49"/>
      <c r="K24" s="53"/>
      <c r="L24" s="45"/>
      <c r="M24" s="58" t="str">
        <f>IF($A24="","",$A24&amp;"#"&amp;COUNTIFS($A$7:$A24,$A24))</f>
        <v/>
      </c>
    </row>
    <row r="25" spans="1:13" ht="16.5" customHeight="1" x14ac:dyDescent="0.25">
      <c r="A25" s="30"/>
      <c r="B25" s="32"/>
      <c r="C25" s="32"/>
      <c r="D25" s="42"/>
      <c r="E25" s="61"/>
      <c r="F25" s="36"/>
      <c r="G25" s="56"/>
      <c r="H25" s="57" t="str">
        <f t="shared" si="0"/>
        <v/>
      </c>
      <c r="I25" s="42"/>
      <c r="J25" s="36"/>
      <c r="K25" s="42"/>
      <c r="L25" s="32"/>
      <c r="M25" s="58" t="str">
        <f>IF($A25="","",$A25&amp;"#"&amp;COUNTIFS($A$7:$A25,$A25))</f>
        <v/>
      </c>
    </row>
    <row r="26" spans="1:13" ht="16.5" customHeight="1" x14ac:dyDescent="0.25">
      <c r="A26" s="44"/>
      <c r="B26" s="45"/>
      <c r="C26" s="45"/>
      <c r="D26" s="53"/>
      <c r="E26" s="62"/>
      <c r="F26" s="49"/>
      <c r="G26" s="60"/>
      <c r="H26" s="57" t="str">
        <f t="shared" si="0"/>
        <v/>
      </c>
      <c r="I26" s="53"/>
      <c r="J26" s="49"/>
      <c r="K26" s="53"/>
      <c r="L26" s="45"/>
      <c r="M26" s="58" t="str">
        <f>IF($A26="","",$A26&amp;"#"&amp;COUNTIFS($A$7:$A26,$A26))</f>
        <v/>
      </c>
    </row>
    <row r="27" spans="1:13" ht="16.5" customHeight="1" x14ac:dyDescent="0.25">
      <c r="A27" s="30"/>
      <c r="B27" s="32"/>
      <c r="C27" s="32"/>
      <c r="D27" s="42"/>
      <c r="E27" s="61"/>
      <c r="F27" s="36"/>
      <c r="G27" s="56"/>
      <c r="H27" s="57" t="str">
        <f t="shared" si="0"/>
        <v/>
      </c>
      <c r="I27" s="42"/>
      <c r="J27" s="36"/>
      <c r="K27" s="42"/>
      <c r="L27" s="32"/>
      <c r="M27" s="58" t="str">
        <f>IF($A27="","",$A27&amp;"#"&amp;COUNTIFS($A$7:$A27,$A27))</f>
        <v/>
      </c>
    </row>
    <row r="28" spans="1:13" ht="16.5" customHeight="1" x14ac:dyDescent="0.25">
      <c r="A28" s="44"/>
      <c r="B28" s="45"/>
      <c r="C28" s="45"/>
      <c r="D28" s="53"/>
      <c r="E28" s="62"/>
      <c r="F28" s="49"/>
      <c r="G28" s="60"/>
      <c r="H28" s="57" t="str">
        <f t="shared" si="0"/>
        <v/>
      </c>
      <c r="I28" s="53"/>
      <c r="J28" s="49"/>
      <c r="K28" s="53"/>
      <c r="L28" s="45"/>
      <c r="M28" s="58" t="str">
        <f>IF($A28="","",$A28&amp;"#"&amp;COUNTIFS($A$7:$A28,$A28))</f>
        <v/>
      </c>
    </row>
    <row r="29" spans="1:13" ht="16.5" customHeight="1" x14ac:dyDescent="0.25">
      <c r="A29" s="30"/>
      <c r="B29" s="32"/>
      <c r="C29" s="32"/>
      <c r="D29" s="42"/>
      <c r="E29" s="61"/>
      <c r="F29" s="36"/>
      <c r="G29" s="56"/>
      <c r="H29" s="57" t="str">
        <f t="shared" si="0"/>
        <v/>
      </c>
      <c r="I29" s="42"/>
      <c r="J29" s="36"/>
      <c r="K29" s="42"/>
      <c r="L29" s="32"/>
      <c r="M29" s="58" t="str">
        <f>IF($A29="","",$A29&amp;"#"&amp;COUNTIFS($A$7:$A29,$A29))</f>
        <v/>
      </c>
    </row>
    <row r="30" spans="1:13" ht="16.5" customHeight="1" x14ac:dyDescent="0.25">
      <c r="A30" s="44"/>
      <c r="B30" s="45"/>
      <c r="C30" s="45"/>
      <c r="D30" s="53"/>
      <c r="E30" s="62"/>
      <c r="F30" s="49"/>
      <c r="G30" s="60"/>
      <c r="H30" s="57" t="str">
        <f t="shared" si="0"/>
        <v/>
      </c>
      <c r="I30" s="53"/>
      <c r="J30" s="49"/>
      <c r="K30" s="53"/>
      <c r="L30" s="45"/>
      <c r="M30" s="58" t="str">
        <f>IF($A30="","",$A30&amp;"#"&amp;COUNTIFS($A$7:$A30,$A30))</f>
        <v/>
      </c>
    </row>
    <row r="31" spans="1:13" ht="16.5" customHeight="1" x14ac:dyDescent="0.25">
      <c r="A31" s="30"/>
      <c r="B31" s="32"/>
      <c r="C31" s="32"/>
      <c r="D31" s="42"/>
      <c r="E31" s="61"/>
      <c r="F31" s="36"/>
      <c r="G31" s="56"/>
      <c r="H31" s="57" t="str">
        <f t="shared" si="0"/>
        <v/>
      </c>
      <c r="I31" s="42"/>
      <c r="J31" s="36"/>
      <c r="K31" s="42"/>
      <c r="L31" s="32"/>
      <c r="M31" s="58" t="str">
        <f>IF($A31="","",$A31&amp;"#"&amp;COUNTIFS($A$7:$A31,$A31))</f>
        <v/>
      </c>
    </row>
    <row r="32" spans="1:13" ht="16.5" customHeight="1" x14ac:dyDescent="0.25">
      <c r="A32" s="44"/>
      <c r="B32" s="45"/>
      <c r="C32" s="45"/>
      <c r="D32" s="53"/>
      <c r="E32" s="62"/>
      <c r="F32" s="49"/>
      <c r="G32" s="60"/>
      <c r="H32" s="57" t="str">
        <f t="shared" si="0"/>
        <v/>
      </c>
      <c r="I32" s="53"/>
      <c r="J32" s="49"/>
      <c r="K32" s="53"/>
      <c r="L32" s="45"/>
      <c r="M32" s="58" t="str">
        <f>IF($A32="","",$A32&amp;"#"&amp;COUNTIFS($A$7:$A32,$A32))</f>
        <v/>
      </c>
    </row>
    <row r="33" spans="1:13" ht="16.5" customHeight="1" x14ac:dyDescent="0.25">
      <c r="A33" s="30"/>
      <c r="B33" s="32"/>
      <c r="C33" s="32"/>
      <c r="D33" s="42"/>
      <c r="E33" s="61"/>
      <c r="F33" s="36"/>
      <c r="G33" s="56"/>
      <c r="H33" s="57" t="str">
        <f t="shared" si="0"/>
        <v/>
      </c>
      <c r="I33" s="42"/>
      <c r="J33" s="36"/>
      <c r="K33" s="42"/>
      <c r="L33" s="32"/>
      <c r="M33" s="58" t="str">
        <f>IF($A33="","",$A33&amp;"#"&amp;COUNTIFS($A$7:$A33,$A33))</f>
        <v/>
      </c>
    </row>
    <row r="34" spans="1:13" ht="16.5" customHeight="1" x14ac:dyDescent="0.25">
      <c r="A34" s="44"/>
      <c r="B34" s="45"/>
      <c r="C34" s="45"/>
      <c r="D34" s="53"/>
      <c r="E34" s="62"/>
      <c r="F34" s="49"/>
      <c r="G34" s="60"/>
      <c r="H34" s="57" t="str">
        <f t="shared" si="0"/>
        <v/>
      </c>
      <c r="I34" s="53"/>
      <c r="J34" s="49"/>
      <c r="K34" s="53"/>
      <c r="L34" s="45"/>
      <c r="M34" s="58" t="str">
        <f>IF($A34="","",$A34&amp;"#"&amp;COUNTIFS($A$7:$A34,$A34))</f>
        <v/>
      </c>
    </row>
    <row r="35" spans="1:13" ht="16.5" customHeight="1" x14ac:dyDescent="0.25">
      <c r="A35" s="30"/>
      <c r="B35" s="32"/>
      <c r="C35" s="32"/>
      <c r="D35" s="42"/>
      <c r="E35" s="61"/>
      <c r="F35" s="36"/>
      <c r="G35" s="56"/>
      <c r="H35" s="57" t="str">
        <f t="shared" si="0"/>
        <v/>
      </c>
      <c r="I35" s="42"/>
      <c r="J35" s="36"/>
      <c r="K35" s="42"/>
      <c r="L35" s="32"/>
      <c r="M35" s="58" t="str">
        <f>IF($A35="","",$A35&amp;"#"&amp;COUNTIFS($A$7:$A35,$A35))</f>
        <v/>
      </c>
    </row>
    <row r="36" spans="1:13" ht="16.5" customHeight="1" x14ac:dyDescent="0.25">
      <c r="A36" s="44"/>
      <c r="B36" s="45"/>
      <c r="C36" s="45"/>
      <c r="D36" s="53"/>
      <c r="E36" s="62"/>
      <c r="F36" s="49"/>
      <c r="G36" s="60"/>
      <c r="H36" s="57" t="str">
        <f t="shared" si="0"/>
        <v/>
      </c>
      <c r="I36" s="53"/>
      <c r="J36" s="49"/>
      <c r="K36" s="53"/>
      <c r="L36" s="45"/>
      <c r="M36" s="58" t="str">
        <f>IF($A36="","",$A36&amp;"#"&amp;COUNTIFS($A$7:$A36,$A36))</f>
        <v/>
      </c>
    </row>
    <row r="37" spans="1:13" ht="16.5" customHeight="1" x14ac:dyDescent="0.25">
      <c r="A37" s="30"/>
      <c r="B37" s="32"/>
      <c r="C37" s="32"/>
      <c r="D37" s="42"/>
      <c r="E37" s="61"/>
      <c r="F37" s="36"/>
      <c r="G37" s="56"/>
      <c r="H37" s="57" t="str">
        <f t="shared" si="0"/>
        <v/>
      </c>
      <c r="I37" s="42"/>
      <c r="J37" s="36"/>
      <c r="K37" s="42"/>
      <c r="L37" s="32"/>
      <c r="M37" s="58" t="str">
        <f>IF($A37="","",$A37&amp;"#"&amp;COUNTIFS($A$7:$A37,$A37))</f>
        <v/>
      </c>
    </row>
    <row r="38" spans="1:13" ht="16.5" customHeight="1" x14ac:dyDescent="0.25">
      <c r="A38" s="44"/>
      <c r="B38" s="45"/>
      <c r="C38" s="45"/>
      <c r="D38" s="53"/>
      <c r="E38" s="62"/>
      <c r="F38" s="49"/>
      <c r="G38" s="60"/>
      <c r="H38" s="57" t="str">
        <f t="shared" si="0"/>
        <v/>
      </c>
      <c r="I38" s="53"/>
      <c r="J38" s="49"/>
      <c r="K38" s="53"/>
      <c r="L38" s="45"/>
      <c r="M38" s="58" t="str">
        <f>IF($A38="","",$A38&amp;"#"&amp;COUNTIFS($A$7:$A38,$A38))</f>
        <v/>
      </c>
    </row>
    <row r="39" spans="1:13" ht="16.5" customHeight="1" x14ac:dyDescent="0.25">
      <c r="A39" s="30"/>
      <c r="B39" s="32"/>
      <c r="C39" s="32"/>
      <c r="D39" s="42"/>
      <c r="E39" s="61"/>
      <c r="F39" s="36"/>
      <c r="G39" s="56"/>
      <c r="H39" s="57" t="str">
        <f t="shared" ref="H39:H70" si="1">IF(OR($E39="",$G39=""),"",ROUND($E39*$G39,2))</f>
        <v/>
      </c>
      <c r="I39" s="42"/>
      <c r="J39" s="36"/>
      <c r="K39" s="42"/>
      <c r="L39" s="32"/>
      <c r="M39" s="58" t="str">
        <f>IF($A39="","",$A39&amp;"#"&amp;COUNTIFS($A$7:$A39,$A39))</f>
        <v/>
      </c>
    </row>
    <row r="40" spans="1:13" ht="16.5" customHeight="1" x14ac:dyDescent="0.25">
      <c r="A40" s="44"/>
      <c r="B40" s="45"/>
      <c r="C40" s="45"/>
      <c r="D40" s="53"/>
      <c r="E40" s="62"/>
      <c r="F40" s="49"/>
      <c r="G40" s="60"/>
      <c r="H40" s="57" t="str">
        <f t="shared" si="1"/>
        <v/>
      </c>
      <c r="I40" s="53"/>
      <c r="J40" s="49"/>
      <c r="K40" s="53"/>
      <c r="L40" s="45"/>
      <c r="M40" s="58" t="str">
        <f>IF($A40="","",$A40&amp;"#"&amp;COUNTIFS($A$7:$A40,$A40))</f>
        <v/>
      </c>
    </row>
    <row r="41" spans="1:13" ht="16.5" customHeight="1" x14ac:dyDescent="0.25">
      <c r="A41" s="30"/>
      <c r="B41" s="32"/>
      <c r="C41" s="32"/>
      <c r="D41" s="42"/>
      <c r="E41" s="61"/>
      <c r="F41" s="36"/>
      <c r="G41" s="56"/>
      <c r="H41" s="57" t="str">
        <f t="shared" si="1"/>
        <v/>
      </c>
      <c r="I41" s="42"/>
      <c r="J41" s="36"/>
      <c r="K41" s="42"/>
      <c r="L41" s="32"/>
      <c r="M41" s="58" t="str">
        <f>IF($A41="","",$A41&amp;"#"&amp;COUNTIFS($A$7:$A41,$A41))</f>
        <v/>
      </c>
    </row>
    <row r="42" spans="1:13" ht="16.5" customHeight="1" x14ac:dyDescent="0.25">
      <c r="A42" s="44"/>
      <c r="B42" s="45"/>
      <c r="C42" s="45"/>
      <c r="D42" s="53"/>
      <c r="E42" s="62"/>
      <c r="F42" s="49"/>
      <c r="G42" s="60"/>
      <c r="H42" s="57" t="str">
        <f t="shared" si="1"/>
        <v/>
      </c>
      <c r="I42" s="53"/>
      <c r="J42" s="49"/>
      <c r="K42" s="53"/>
      <c r="L42" s="45"/>
      <c r="M42" s="58" t="str">
        <f>IF($A42="","",$A42&amp;"#"&amp;COUNTIFS($A$7:$A42,$A42))</f>
        <v/>
      </c>
    </row>
    <row r="43" spans="1:13" ht="16.5" customHeight="1" x14ac:dyDescent="0.25">
      <c r="A43" s="30"/>
      <c r="B43" s="32"/>
      <c r="C43" s="32"/>
      <c r="D43" s="42"/>
      <c r="E43" s="61"/>
      <c r="F43" s="36"/>
      <c r="G43" s="56"/>
      <c r="H43" s="57" t="str">
        <f t="shared" si="1"/>
        <v/>
      </c>
      <c r="I43" s="42"/>
      <c r="J43" s="36"/>
      <c r="K43" s="42"/>
      <c r="L43" s="32"/>
      <c r="M43" s="58" t="str">
        <f>IF($A43="","",$A43&amp;"#"&amp;COUNTIFS($A$7:$A43,$A43))</f>
        <v/>
      </c>
    </row>
    <row r="44" spans="1:13" ht="16.5" customHeight="1" x14ac:dyDescent="0.25">
      <c r="A44" s="44"/>
      <c r="B44" s="45"/>
      <c r="C44" s="45"/>
      <c r="D44" s="53"/>
      <c r="E44" s="62"/>
      <c r="F44" s="49"/>
      <c r="G44" s="60"/>
      <c r="H44" s="57" t="str">
        <f t="shared" si="1"/>
        <v/>
      </c>
      <c r="I44" s="53"/>
      <c r="J44" s="49"/>
      <c r="K44" s="53"/>
      <c r="L44" s="45"/>
      <c r="M44" s="58" t="str">
        <f>IF($A44="","",$A44&amp;"#"&amp;COUNTIFS($A$7:$A44,$A44))</f>
        <v/>
      </c>
    </row>
    <row r="45" spans="1:13" ht="16.5" customHeight="1" x14ac:dyDescent="0.25">
      <c r="A45" s="30"/>
      <c r="B45" s="32"/>
      <c r="C45" s="32"/>
      <c r="D45" s="42"/>
      <c r="E45" s="61"/>
      <c r="F45" s="36"/>
      <c r="G45" s="56"/>
      <c r="H45" s="57" t="str">
        <f t="shared" si="1"/>
        <v/>
      </c>
      <c r="I45" s="42"/>
      <c r="J45" s="36"/>
      <c r="K45" s="42"/>
      <c r="L45" s="32"/>
      <c r="M45" s="58" t="str">
        <f>IF($A45="","",$A45&amp;"#"&amp;COUNTIFS($A$7:$A45,$A45))</f>
        <v/>
      </c>
    </row>
    <row r="46" spans="1:13" ht="16.5" customHeight="1" x14ac:dyDescent="0.25">
      <c r="A46" s="44"/>
      <c r="B46" s="45"/>
      <c r="C46" s="45"/>
      <c r="D46" s="53"/>
      <c r="E46" s="62"/>
      <c r="F46" s="49"/>
      <c r="G46" s="60"/>
      <c r="H46" s="57" t="str">
        <f t="shared" si="1"/>
        <v/>
      </c>
      <c r="I46" s="53"/>
      <c r="J46" s="49"/>
      <c r="K46" s="53"/>
      <c r="L46" s="45"/>
      <c r="M46" s="58" t="str">
        <f>IF($A46="","",$A46&amp;"#"&amp;COUNTIFS($A$7:$A46,$A46))</f>
        <v/>
      </c>
    </row>
    <row r="47" spans="1:13" ht="16.5" customHeight="1" x14ac:dyDescent="0.25">
      <c r="A47" s="30"/>
      <c r="B47" s="32"/>
      <c r="C47" s="32"/>
      <c r="D47" s="42"/>
      <c r="E47" s="61"/>
      <c r="F47" s="36"/>
      <c r="G47" s="56"/>
      <c r="H47" s="57" t="str">
        <f t="shared" si="1"/>
        <v/>
      </c>
      <c r="I47" s="42"/>
      <c r="J47" s="36"/>
      <c r="K47" s="42"/>
      <c r="L47" s="32"/>
      <c r="M47" s="58" t="str">
        <f>IF($A47="","",$A47&amp;"#"&amp;COUNTIFS($A$7:$A47,$A47))</f>
        <v/>
      </c>
    </row>
    <row r="48" spans="1:13" ht="16.5" customHeight="1" x14ac:dyDescent="0.25">
      <c r="A48" s="44"/>
      <c r="B48" s="45"/>
      <c r="C48" s="45"/>
      <c r="D48" s="53"/>
      <c r="E48" s="62"/>
      <c r="F48" s="49"/>
      <c r="G48" s="60"/>
      <c r="H48" s="57" t="str">
        <f t="shared" si="1"/>
        <v/>
      </c>
      <c r="I48" s="53"/>
      <c r="J48" s="49"/>
      <c r="K48" s="53"/>
      <c r="L48" s="45"/>
      <c r="M48" s="58" t="str">
        <f>IF($A48="","",$A48&amp;"#"&amp;COUNTIFS($A$7:$A48,$A48))</f>
        <v/>
      </c>
    </row>
    <row r="49" spans="1:13" ht="16.5" customHeight="1" x14ac:dyDescent="0.25">
      <c r="A49" s="30"/>
      <c r="B49" s="32"/>
      <c r="C49" s="32"/>
      <c r="D49" s="42"/>
      <c r="E49" s="61"/>
      <c r="F49" s="36"/>
      <c r="G49" s="56"/>
      <c r="H49" s="57" t="str">
        <f t="shared" si="1"/>
        <v/>
      </c>
      <c r="I49" s="42"/>
      <c r="J49" s="36"/>
      <c r="K49" s="42"/>
      <c r="L49" s="32"/>
      <c r="M49" s="58" t="str">
        <f>IF($A49="","",$A49&amp;"#"&amp;COUNTIFS($A$7:$A49,$A49))</f>
        <v/>
      </c>
    </row>
    <row r="50" spans="1:13" ht="16.5" customHeight="1" x14ac:dyDescent="0.25">
      <c r="A50" s="44"/>
      <c r="B50" s="45"/>
      <c r="C50" s="45"/>
      <c r="D50" s="53"/>
      <c r="E50" s="62"/>
      <c r="F50" s="49"/>
      <c r="G50" s="60"/>
      <c r="H50" s="57" t="str">
        <f t="shared" si="1"/>
        <v/>
      </c>
      <c r="I50" s="53"/>
      <c r="J50" s="49"/>
      <c r="K50" s="53"/>
      <c r="L50" s="45"/>
      <c r="M50" s="58" t="str">
        <f>IF($A50="","",$A50&amp;"#"&amp;COUNTIFS($A$7:$A50,$A50))</f>
        <v/>
      </c>
    </row>
    <row r="51" spans="1:13" ht="16.5" customHeight="1" x14ac:dyDescent="0.25">
      <c r="A51" s="30"/>
      <c r="B51" s="32"/>
      <c r="C51" s="32"/>
      <c r="D51" s="42"/>
      <c r="E51" s="61"/>
      <c r="F51" s="36"/>
      <c r="G51" s="56"/>
      <c r="H51" s="57" t="str">
        <f t="shared" si="1"/>
        <v/>
      </c>
      <c r="I51" s="42"/>
      <c r="J51" s="36"/>
      <c r="K51" s="42"/>
      <c r="L51" s="32"/>
      <c r="M51" s="58" t="str">
        <f>IF($A51="","",$A51&amp;"#"&amp;COUNTIFS($A$7:$A51,$A51))</f>
        <v/>
      </c>
    </row>
    <row r="52" spans="1:13" ht="16.5" customHeight="1" x14ac:dyDescent="0.25">
      <c r="A52" s="44"/>
      <c r="B52" s="45"/>
      <c r="C52" s="45"/>
      <c r="D52" s="53"/>
      <c r="E52" s="62"/>
      <c r="F52" s="49"/>
      <c r="G52" s="60"/>
      <c r="H52" s="57" t="str">
        <f t="shared" si="1"/>
        <v/>
      </c>
      <c r="I52" s="53"/>
      <c r="J52" s="49"/>
      <c r="K52" s="53"/>
      <c r="L52" s="45"/>
      <c r="M52" s="58" t="str">
        <f>IF($A52="","",$A52&amp;"#"&amp;COUNTIFS($A$7:$A52,$A52))</f>
        <v/>
      </c>
    </row>
    <row r="53" spans="1:13" ht="16.5" customHeight="1" x14ac:dyDescent="0.25">
      <c r="A53" s="30"/>
      <c r="B53" s="32"/>
      <c r="C53" s="32"/>
      <c r="D53" s="42"/>
      <c r="E53" s="61"/>
      <c r="F53" s="36"/>
      <c r="G53" s="56"/>
      <c r="H53" s="57" t="str">
        <f t="shared" si="1"/>
        <v/>
      </c>
      <c r="I53" s="42"/>
      <c r="J53" s="36"/>
      <c r="K53" s="42"/>
      <c r="L53" s="32"/>
      <c r="M53" s="58" t="str">
        <f>IF($A53="","",$A53&amp;"#"&amp;COUNTIFS($A$7:$A53,$A53))</f>
        <v/>
      </c>
    </row>
    <row r="54" spans="1:13" ht="16.5" customHeight="1" x14ac:dyDescent="0.25">
      <c r="A54" s="44"/>
      <c r="B54" s="45"/>
      <c r="C54" s="45"/>
      <c r="D54" s="53"/>
      <c r="E54" s="62"/>
      <c r="F54" s="49"/>
      <c r="G54" s="60"/>
      <c r="H54" s="57" t="str">
        <f t="shared" si="1"/>
        <v/>
      </c>
      <c r="I54" s="53"/>
      <c r="J54" s="49"/>
      <c r="K54" s="53"/>
      <c r="L54" s="45"/>
      <c r="M54" s="58" t="str">
        <f>IF($A54="","",$A54&amp;"#"&amp;COUNTIFS($A$7:$A54,$A54))</f>
        <v/>
      </c>
    </row>
    <row r="55" spans="1:13" ht="16.5" customHeight="1" x14ac:dyDescent="0.25">
      <c r="A55" s="30"/>
      <c r="B55" s="32"/>
      <c r="C55" s="32"/>
      <c r="D55" s="42"/>
      <c r="E55" s="61"/>
      <c r="F55" s="36"/>
      <c r="G55" s="56"/>
      <c r="H55" s="57" t="str">
        <f t="shared" si="1"/>
        <v/>
      </c>
      <c r="I55" s="42"/>
      <c r="J55" s="36"/>
      <c r="K55" s="42"/>
      <c r="L55" s="32"/>
      <c r="M55" s="58" t="str">
        <f>IF($A55="","",$A55&amp;"#"&amp;COUNTIFS($A$7:$A55,$A55))</f>
        <v/>
      </c>
    </row>
    <row r="56" spans="1:13" ht="16.5" customHeight="1" x14ac:dyDescent="0.25">
      <c r="A56" s="44"/>
      <c r="B56" s="45"/>
      <c r="C56" s="45"/>
      <c r="D56" s="53"/>
      <c r="E56" s="62"/>
      <c r="F56" s="49"/>
      <c r="G56" s="60"/>
      <c r="H56" s="57" t="str">
        <f t="shared" si="1"/>
        <v/>
      </c>
      <c r="I56" s="53"/>
      <c r="J56" s="49"/>
      <c r="K56" s="53"/>
      <c r="L56" s="45"/>
      <c r="M56" s="58" t="str">
        <f>IF($A56="","",$A56&amp;"#"&amp;COUNTIFS($A$7:$A56,$A56))</f>
        <v/>
      </c>
    </row>
    <row r="57" spans="1:13" ht="16.5" customHeight="1" x14ac:dyDescent="0.25">
      <c r="A57" s="30"/>
      <c r="B57" s="32"/>
      <c r="C57" s="32"/>
      <c r="D57" s="42"/>
      <c r="E57" s="61"/>
      <c r="F57" s="36"/>
      <c r="G57" s="56"/>
      <c r="H57" s="57" t="str">
        <f t="shared" si="1"/>
        <v/>
      </c>
      <c r="I57" s="42"/>
      <c r="J57" s="36"/>
      <c r="K57" s="42"/>
      <c r="L57" s="32"/>
      <c r="M57" s="58" t="str">
        <f>IF($A57="","",$A57&amp;"#"&amp;COUNTIFS($A$7:$A57,$A57))</f>
        <v/>
      </c>
    </row>
    <row r="58" spans="1:13" ht="16.5" customHeight="1" x14ac:dyDescent="0.25">
      <c r="A58" s="44"/>
      <c r="B58" s="45"/>
      <c r="C58" s="45"/>
      <c r="D58" s="53"/>
      <c r="E58" s="62"/>
      <c r="F58" s="49"/>
      <c r="G58" s="60"/>
      <c r="H58" s="57" t="str">
        <f t="shared" si="1"/>
        <v/>
      </c>
      <c r="I58" s="53"/>
      <c r="J58" s="49"/>
      <c r="K58" s="53"/>
      <c r="L58" s="45"/>
      <c r="M58" s="58" t="str">
        <f>IF($A58="","",$A58&amp;"#"&amp;COUNTIFS($A$7:$A58,$A58))</f>
        <v/>
      </c>
    </row>
    <row r="59" spans="1:13" ht="16.5" customHeight="1" x14ac:dyDescent="0.25">
      <c r="A59" s="30"/>
      <c r="B59" s="32"/>
      <c r="C59" s="32"/>
      <c r="D59" s="42"/>
      <c r="E59" s="61"/>
      <c r="F59" s="36"/>
      <c r="G59" s="56"/>
      <c r="H59" s="57" t="str">
        <f t="shared" si="1"/>
        <v/>
      </c>
      <c r="I59" s="42"/>
      <c r="J59" s="36"/>
      <c r="K59" s="42"/>
      <c r="L59" s="32"/>
      <c r="M59" s="58" t="str">
        <f>IF($A59="","",$A59&amp;"#"&amp;COUNTIFS($A$7:$A59,$A59))</f>
        <v/>
      </c>
    </row>
    <row r="60" spans="1:13" ht="16.5" customHeight="1" x14ac:dyDescent="0.25">
      <c r="A60" s="44"/>
      <c r="B60" s="45"/>
      <c r="C60" s="45"/>
      <c r="D60" s="53"/>
      <c r="E60" s="62"/>
      <c r="F60" s="49"/>
      <c r="G60" s="60"/>
      <c r="H60" s="57" t="str">
        <f t="shared" si="1"/>
        <v/>
      </c>
      <c r="I60" s="53"/>
      <c r="J60" s="49"/>
      <c r="K60" s="53"/>
      <c r="L60" s="45"/>
      <c r="M60" s="58" t="str">
        <f>IF($A60="","",$A60&amp;"#"&amp;COUNTIFS($A$7:$A60,$A60))</f>
        <v/>
      </c>
    </row>
    <row r="61" spans="1:13" ht="16.5" customHeight="1" x14ac:dyDescent="0.25">
      <c r="A61" s="30"/>
      <c r="B61" s="32"/>
      <c r="C61" s="32"/>
      <c r="D61" s="42"/>
      <c r="E61" s="61"/>
      <c r="F61" s="36"/>
      <c r="G61" s="56"/>
      <c r="H61" s="57" t="str">
        <f t="shared" si="1"/>
        <v/>
      </c>
      <c r="I61" s="42"/>
      <c r="J61" s="36"/>
      <c r="K61" s="42"/>
      <c r="L61" s="32"/>
      <c r="M61" s="58" t="str">
        <f>IF($A61="","",$A61&amp;"#"&amp;COUNTIFS($A$7:$A61,$A61))</f>
        <v/>
      </c>
    </row>
    <row r="62" spans="1:13" ht="16.5" customHeight="1" x14ac:dyDescent="0.25">
      <c r="A62" s="44"/>
      <c r="B62" s="45"/>
      <c r="C62" s="45"/>
      <c r="D62" s="53"/>
      <c r="E62" s="62"/>
      <c r="F62" s="49"/>
      <c r="G62" s="60"/>
      <c r="H62" s="57" t="str">
        <f t="shared" si="1"/>
        <v/>
      </c>
      <c r="I62" s="53"/>
      <c r="J62" s="49"/>
      <c r="K62" s="53"/>
      <c r="L62" s="45"/>
      <c r="M62" s="58" t="str">
        <f>IF($A62="","",$A62&amp;"#"&amp;COUNTIFS($A$7:$A62,$A62))</f>
        <v/>
      </c>
    </row>
    <row r="63" spans="1:13" ht="16.5" customHeight="1" x14ac:dyDescent="0.25">
      <c r="A63" s="30"/>
      <c r="B63" s="32"/>
      <c r="C63" s="32"/>
      <c r="D63" s="42"/>
      <c r="E63" s="61"/>
      <c r="F63" s="36"/>
      <c r="G63" s="56"/>
      <c r="H63" s="57" t="str">
        <f t="shared" si="1"/>
        <v/>
      </c>
      <c r="I63" s="42"/>
      <c r="J63" s="36"/>
      <c r="K63" s="42"/>
      <c r="L63" s="32"/>
      <c r="M63" s="58" t="str">
        <f>IF($A63="","",$A63&amp;"#"&amp;COUNTIFS($A$7:$A63,$A63))</f>
        <v/>
      </c>
    </row>
    <row r="64" spans="1:13" ht="16.5" customHeight="1" x14ac:dyDescent="0.25">
      <c r="A64" s="44"/>
      <c r="B64" s="45"/>
      <c r="C64" s="45"/>
      <c r="D64" s="53"/>
      <c r="E64" s="62"/>
      <c r="F64" s="49"/>
      <c r="G64" s="60"/>
      <c r="H64" s="57" t="str">
        <f t="shared" si="1"/>
        <v/>
      </c>
      <c r="I64" s="53"/>
      <c r="J64" s="49"/>
      <c r="K64" s="53"/>
      <c r="L64" s="45"/>
      <c r="M64" s="58" t="str">
        <f>IF($A64="","",$A64&amp;"#"&amp;COUNTIFS($A$7:$A64,$A64))</f>
        <v/>
      </c>
    </row>
    <row r="65" spans="1:13" ht="16.5" customHeight="1" x14ac:dyDescent="0.25">
      <c r="A65" s="30"/>
      <c r="B65" s="32"/>
      <c r="C65" s="32"/>
      <c r="D65" s="42"/>
      <c r="E65" s="61"/>
      <c r="F65" s="36"/>
      <c r="G65" s="56"/>
      <c r="H65" s="57" t="str">
        <f t="shared" si="1"/>
        <v/>
      </c>
      <c r="I65" s="42"/>
      <c r="J65" s="36"/>
      <c r="K65" s="42"/>
      <c r="L65" s="32"/>
      <c r="M65" s="58" t="str">
        <f>IF($A65="","",$A65&amp;"#"&amp;COUNTIFS($A$7:$A65,$A65))</f>
        <v/>
      </c>
    </row>
    <row r="66" spans="1:13" ht="16.5" customHeight="1" x14ac:dyDescent="0.25">
      <c r="A66" s="44"/>
      <c r="B66" s="45"/>
      <c r="C66" s="45"/>
      <c r="D66" s="53"/>
      <c r="E66" s="62"/>
      <c r="F66" s="49"/>
      <c r="G66" s="60"/>
      <c r="H66" s="57" t="str">
        <f t="shared" si="1"/>
        <v/>
      </c>
      <c r="I66" s="53"/>
      <c r="J66" s="49"/>
      <c r="K66" s="53"/>
      <c r="L66" s="45"/>
      <c r="M66" s="58" t="str">
        <f>IF($A66="","",$A66&amp;"#"&amp;COUNTIFS($A$7:$A66,$A66))</f>
        <v/>
      </c>
    </row>
    <row r="67" spans="1:13" ht="16.5" customHeight="1" x14ac:dyDescent="0.25">
      <c r="A67" s="30"/>
      <c r="B67" s="32"/>
      <c r="C67" s="32"/>
      <c r="D67" s="42"/>
      <c r="E67" s="61"/>
      <c r="F67" s="36"/>
      <c r="G67" s="56"/>
      <c r="H67" s="57" t="str">
        <f t="shared" si="1"/>
        <v/>
      </c>
      <c r="I67" s="42"/>
      <c r="J67" s="36"/>
      <c r="K67" s="42"/>
      <c r="L67" s="32"/>
      <c r="M67" s="58" t="str">
        <f>IF($A67="","",$A67&amp;"#"&amp;COUNTIFS($A$7:$A67,$A67))</f>
        <v/>
      </c>
    </row>
    <row r="68" spans="1:13" ht="16.5" customHeight="1" x14ac:dyDescent="0.25">
      <c r="A68" s="44"/>
      <c r="B68" s="45"/>
      <c r="C68" s="45"/>
      <c r="D68" s="53"/>
      <c r="E68" s="62"/>
      <c r="F68" s="49"/>
      <c r="G68" s="60"/>
      <c r="H68" s="57" t="str">
        <f t="shared" si="1"/>
        <v/>
      </c>
      <c r="I68" s="53"/>
      <c r="J68" s="49"/>
      <c r="K68" s="53"/>
      <c r="L68" s="45"/>
      <c r="M68" s="58" t="str">
        <f>IF($A68="","",$A68&amp;"#"&amp;COUNTIFS($A$7:$A68,$A68))</f>
        <v/>
      </c>
    </row>
    <row r="69" spans="1:13" ht="16.5" customHeight="1" x14ac:dyDescent="0.25">
      <c r="A69" s="30"/>
      <c r="B69" s="32"/>
      <c r="C69" s="32"/>
      <c r="D69" s="42"/>
      <c r="E69" s="61"/>
      <c r="F69" s="36"/>
      <c r="G69" s="56"/>
      <c r="H69" s="57" t="str">
        <f t="shared" si="1"/>
        <v/>
      </c>
      <c r="I69" s="42"/>
      <c r="J69" s="36"/>
      <c r="K69" s="42"/>
      <c r="L69" s="32"/>
      <c r="M69" s="58" t="str">
        <f>IF($A69="","",$A69&amp;"#"&amp;COUNTIFS($A$7:$A69,$A69))</f>
        <v/>
      </c>
    </row>
    <row r="70" spans="1:13" ht="16.5" customHeight="1" x14ac:dyDescent="0.25">
      <c r="A70" s="44"/>
      <c r="B70" s="45"/>
      <c r="C70" s="45"/>
      <c r="D70" s="53"/>
      <c r="E70" s="62"/>
      <c r="F70" s="49"/>
      <c r="G70" s="60"/>
      <c r="H70" s="57" t="str">
        <f t="shared" si="1"/>
        <v/>
      </c>
      <c r="I70" s="53"/>
      <c r="J70" s="49"/>
      <c r="K70" s="53"/>
      <c r="L70" s="45"/>
      <c r="M70" s="58" t="str">
        <f>IF($A70="","",$A70&amp;"#"&amp;COUNTIFS($A$7:$A70,$A70))</f>
        <v/>
      </c>
    </row>
    <row r="71" spans="1:13" ht="16.5" customHeight="1" x14ac:dyDescent="0.25">
      <c r="A71" s="30"/>
      <c r="B71" s="32"/>
      <c r="C71" s="32"/>
      <c r="D71" s="42"/>
      <c r="E71" s="61"/>
      <c r="F71" s="36"/>
      <c r="G71" s="56"/>
      <c r="H71" s="57" t="str">
        <f t="shared" ref="H71:H102" si="2">IF(OR($E71="",$G71=""),"",ROUND($E71*$G71,2))</f>
        <v/>
      </c>
      <c r="I71" s="42"/>
      <c r="J71" s="36"/>
      <c r="K71" s="42"/>
      <c r="L71" s="32"/>
      <c r="M71" s="58" t="str">
        <f>IF($A71="","",$A71&amp;"#"&amp;COUNTIFS($A$7:$A71,$A71))</f>
        <v/>
      </c>
    </row>
    <row r="72" spans="1:13" ht="16.5" customHeight="1" x14ac:dyDescent="0.25">
      <c r="A72" s="44"/>
      <c r="B72" s="45"/>
      <c r="C72" s="45"/>
      <c r="D72" s="53"/>
      <c r="E72" s="62"/>
      <c r="F72" s="49"/>
      <c r="G72" s="60"/>
      <c r="H72" s="57" t="str">
        <f t="shared" si="2"/>
        <v/>
      </c>
      <c r="I72" s="53"/>
      <c r="J72" s="49"/>
      <c r="K72" s="53"/>
      <c r="L72" s="45"/>
      <c r="M72" s="58" t="str">
        <f>IF($A72="","",$A72&amp;"#"&amp;COUNTIFS($A$7:$A72,$A72))</f>
        <v/>
      </c>
    </row>
    <row r="73" spans="1:13" ht="16.5" customHeight="1" x14ac:dyDescent="0.25">
      <c r="A73" s="30"/>
      <c r="B73" s="32"/>
      <c r="C73" s="32"/>
      <c r="D73" s="42"/>
      <c r="E73" s="61"/>
      <c r="F73" s="36"/>
      <c r="G73" s="56"/>
      <c r="H73" s="57" t="str">
        <f t="shared" si="2"/>
        <v/>
      </c>
      <c r="I73" s="42"/>
      <c r="J73" s="36"/>
      <c r="K73" s="42"/>
      <c r="L73" s="32"/>
      <c r="M73" s="58" t="str">
        <f>IF($A73="","",$A73&amp;"#"&amp;COUNTIFS($A$7:$A73,$A73))</f>
        <v/>
      </c>
    </row>
    <row r="74" spans="1:13" ht="16.5" customHeight="1" x14ac:dyDescent="0.25">
      <c r="A74" s="44"/>
      <c r="B74" s="45"/>
      <c r="C74" s="45"/>
      <c r="D74" s="53"/>
      <c r="E74" s="62"/>
      <c r="F74" s="49"/>
      <c r="G74" s="60"/>
      <c r="H74" s="57" t="str">
        <f t="shared" si="2"/>
        <v/>
      </c>
      <c r="I74" s="53"/>
      <c r="J74" s="49"/>
      <c r="K74" s="53"/>
      <c r="L74" s="45"/>
      <c r="M74" s="58" t="str">
        <f>IF($A74="","",$A74&amp;"#"&amp;COUNTIFS($A$7:$A74,$A74))</f>
        <v/>
      </c>
    </row>
    <row r="75" spans="1:13" ht="16.5" customHeight="1" x14ac:dyDescent="0.25">
      <c r="A75" s="30"/>
      <c r="B75" s="32"/>
      <c r="C75" s="32"/>
      <c r="D75" s="42"/>
      <c r="E75" s="61"/>
      <c r="F75" s="36"/>
      <c r="G75" s="56"/>
      <c r="H75" s="57" t="str">
        <f t="shared" si="2"/>
        <v/>
      </c>
      <c r="I75" s="42"/>
      <c r="J75" s="36"/>
      <c r="K75" s="42"/>
      <c r="L75" s="32"/>
      <c r="M75" s="58" t="str">
        <f>IF($A75="","",$A75&amp;"#"&amp;COUNTIFS($A$7:$A75,$A75))</f>
        <v/>
      </c>
    </row>
    <row r="76" spans="1:13" ht="16.5" customHeight="1" x14ac:dyDescent="0.25">
      <c r="A76" s="44"/>
      <c r="B76" s="45"/>
      <c r="C76" s="45"/>
      <c r="D76" s="53"/>
      <c r="E76" s="62"/>
      <c r="F76" s="49"/>
      <c r="G76" s="60"/>
      <c r="H76" s="57" t="str">
        <f t="shared" si="2"/>
        <v/>
      </c>
      <c r="I76" s="53"/>
      <c r="J76" s="49"/>
      <c r="K76" s="53"/>
      <c r="L76" s="45"/>
      <c r="M76" s="58" t="str">
        <f>IF($A76="","",$A76&amp;"#"&amp;COUNTIFS($A$7:$A76,$A76))</f>
        <v/>
      </c>
    </row>
    <row r="77" spans="1:13" ht="16.5" customHeight="1" x14ac:dyDescent="0.25">
      <c r="A77" s="30"/>
      <c r="B77" s="32"/>
      <c r="C77" s="32"/>
      <c r="D77" s="42"/>
      <c r="E77" s="61"/>
      <c r="F77" s="36"/>
      <c r="G77" s="56"/>
      <c r="H77" s="57" t="str">
        <f t="shared" si="2"/>
        <v/>
      </c>
      <c r="I77" s="42"/>
      <c r="J77" s="36"/>
      <c r="K77" s="42"/>
      <c r="L77" s="32"/>
      <c r="M77" s="58" t="str">
        <f>IF($A77="","",$A77&amp;"#"&amp;COUNTIFS($A$7:$A77,$A77))</f>
        <v/>
      </c>
    </row>
    <row r="78" spans="1:13" ht="16.5" customHeight="1" x14ac:dyDescent="0.25">
      <c r="A78" s="44"/>
      <c r="B78" s="45"/>
      <c r="C78" s="45"/>
      <c r="D78" s="53"/>
      <c r="E78" s="62"/>
      <c r="F78" s="49"/>
      <c r="G78" s="60"/>
      <c r="H78" s="57" t="str">
        <f t="shared" si="2"/>
        <v/>
      </c>
      <c r="I78" s="53"/>
      <c r="J78" s="49"/>
      <c r="K78" s="53"/>
      <c r="L78" s="45"/>
      <c r="M78" s="58" t="str">
        <f>IF($A78="","",$A78&amp;"#"&amp;COUNTIFS($A$7:$A78,$A78))</f>
        <v/>
      </c>
    </row>
    <row r="79" spans="1:13" ht="16.5" customHeight="1" x14ac:dyDescent="0.25">
      <c r="A79" s="30"/>
      <c r="B79" s="32"/>
      <c r="C79" s="32"/>
      <c r="D79" s="42"/>
      <c r="E79" s="61"/>
      <c r="F79" s="36"/>
      <c r="G79" s="56"/>
      <c r="H79" s="57" t="str">
        <f t="shared" si="2"/>
        <v/>
      </c>
      <c r="I79" s="42"/>
      <c r="J79" s="36"/>
      <c r="K79" s="42"/>
      <c r="L79" s="32"/>
      <c r="M79" s="58" t="str">
        <f>IF($A79="","",$A79&amp;"#"&amp;COUNTIFS($A$7:$A79,$A79))</f>
        <v/>
      </c>
    </row>
    <row r="80" spans="1:13" ht="16.5" customHeight="1" x14ac:dyDescent="0.25">
      <c r="A80" s="44"/>
      <c r="B80" s="45"/>
      <c r="C80" s="45"/>
      <c r="D80" s="53"/>
      <c r="E80" s="62"/>
      <c r="F80" s="49"/>
      <c r="G80" s="60"/>
      <c r="H80" s="57" t="str">
        <f t="shared" si="2"/>
        <v/>
      </c>
      <c r="I80" s="53"/>
      <c r="J80" s="49"/>
      <c r="K80" s="53"/>
      <c r="L80" s="45"/>
      <c r="M80" s="58" t="str">
        <f>IF($A80="","",$A80&amp;"#"&amp;COUNTIFS($A$7:$A80,$A80))</f>
        <v/>
      </c>
    </row>
    <row r="81" spans="1:13" ht="16.5" customHeight="1" x14ac:dyDescent="0.25">
      <c r="A81" s="30"/>
      <c r="B81" s="32"/>
      <c r="C81" s="32"/>
      <c r="D81" s="42"/>
      <c r="E81" s="61"/>
      <c r="F81" s="36"/>
      <c r="G81" s="56"/>
      <c r="H81" s="57" t="str">
        <f t="shared" si="2"/>
        <v/>
      </c>
      <c r="I81" s="42"/>
      <c r="J81" s="36"/>
      <c r="K81" s="42"/>
      <c r="L81" s="32"/>
      <c r="M81" s="58" t="str">
        <f>IF($A81="","",$A81&amp;"#"&amp;COUNTIFS($A$7:$A81,$A81))</f>
        <v/>
      </c>
    </row>
    <row r="82" spans="1:13" ht="16.5" customHeight="1" x14ac:dyDescent="0.25">
      <c r="A82" s="44"/>
      <c r="B82" s="45"/>
      <c r="C82" s="45"/>
      <c r="D82" s="53"/>
      <c r="E82" s="62"/>
      <c r="F82" s="49"/>
      <c r="G82" s="60"/>
      <c r="H82" s="57" t="str">
        <f t="shared" si="2"/>
        <v/>
      </c>
      <c r="I82" s="53"/>
      <c r="J82" s="49"/>
      <c r="K82" s="53"/>
      <c r="L82" s="45"/>
      <c r="M82" s="58" t="str">
        <f>IF($A82="","",$A82&amp;"#"&amp;COUNTIFS($A$7:$A82,$A82))</f>
        <v/>
      </c>
    </row>
    <row r="83" spans="1:13" ht="16.5" customHeight="1" x14ac:dyDescent="0.25">
      <c r="A83" s="30"/>
      <c r="B83" s="32"/>
      <c r="C83" s="32"/>
      <c r="D83" s="42"/>
      <c r="E83" s="61"/>
      <c r="F83" s="36"/>
      <c r="G83" s="56"/>
      <c r="H83" s="57" t="str">
        <f t="shared" si="2"/>
        <v/>
      </c>
      <c r="I83" s="42"/>
      <c r="J83" s="36"/>
      <c r="K83" s="42"/>
      <c r="L83" s="32"/>
      <c r="M83" s="58" t="str">
        <f>IF($A83="","",$A83&amp;"#"&amp;COUNTIFS($A$7:$A83,$A83))</f>
        <v/>
      </c>
    </row>
    <row r="84" spans="1:13" ht="16.5" customHeight="1" x14ac:dyDescent="0.25">
      <c r="A84" s="44"/>
      <c r="B84" s="45"/>
      <c r="C84" s="45"/>
      <c r="D84" s="53"/>
      <c r="E84" s="62"/>
      <c r="F84" s="49"/>
      <c r="G84" s="60"/>
      <c r="H84" s="57" t="str">
        <f t="shared" si="2"/>
        <v/>
      </c>
      <c r="I84" s="53"/>
      <c r="J84" s="49"/>
      <c r="K84" s="53"/>
      <c r="L84" s="45"/>
      <c r="M84" s="58" t="str">
        <f>IF($A84="","",$A84&amp;"#"&amp;COUNTIFS($A$7:$A84,$A84))</f>
        <v/>
      </c>
    </row>
    <row r="85" spans="1:13" ht="16.5" customHeight="1" x14ac:dyDescent="0.25">
      <c r="A85" s="30"/>
      <c r="B85" s="32"/>
      <c r="C85" s="32"/>
      <c r="D85" s="42"/>
      <c r="E85" s="61"/>
      <c r="F85" s="36"/>
      <c r="G85" s="56"/>
      <c r="H85" s="57" t="str">
        <f t="shared" si="2"/>
        <v/>
      </c>
      <c r="I85" s="42"/>
      <c r="J85" s="36"/>
      <c r="K85" s="42"/>
      <c r="L85" s="32"/>
      <c r="M85" s="58" t="str">
        <f>IF($A85="","",$A85&amp;"#"&amp;COUNTIFS($A$7:$A85,$A85))</f>
        <v/>
      </c>
    </row>
    <row r="86" spans="1:13" ht="16.5" customHeight="1" x14ac:dyDescent="0.25">
      <c r="A86" s="44"/>
      <c r="B86" s="45"/>
      <c r="C86" s="45"/>
      <c r="D86" s="53"/>
      <c r="E86" s="62"/>
      <c r="F86" s="49"/>
      <c r="G86" s="60"/>
      <c r="H86" s="57" t="str">
        <f t="shared" si="2"/>
        <v/>
      </c>
      <c r="I86" s="53"/>
      <c r="J86" s="49"/>
      <c r="K86" s="53"/>
      <c r="L86" s="45"/>
      <c r="M86" s="58" t="str">
        <f>IF($A86="","",$A86&amp;"#"&amp;COUNTIFS($A$7:$A86,$A86))</f>
        <v/>
      </c>
    </row>
    <row r="87" spans="1:13" ht="16.5" customHeight="1" x14ac:dyDescent="0.25">
      <c r="A87" s="30"/>
      <c r="B87" s="32"/>
      <c r="C87" s="32"/>
      <c r="D87" s="42"/>
      <c r="E87" s="61"/>
      <c r="F87" s="36"/>
      <c r="G87" s="56"/>
      <c r="H87" s="57" t="str">
        <f t="shared" si="2"/>
        <v/>
      </c>
      <c r="I87" s="42"/>
      <c r="J87" s="36"/>
      <c r="K87" s="42"/>
      <c r="L87" s="32"/>
      <c r="M87" s="58" t="str">
        <f>IF($A87="","",$A87&amp;"#"&amp;COUNTIFS($A$7:$A87,$A87))</f>
        <v/>
      </c>
    </row>
    <row r="88" spans="1:13" ht="16.5" customHeight="1" x14ac:dyDescent="0.25">
      <c r="A88" s="44"/>
      <c r="B88" s="45"/>
      <c r="C88" s="45"/>
      <c r="D88" s="53"/>
      <c r="E88" s="62"/>
      <c r="F88" s="49"/>
      <c r="G88" s="60"/>
      <c r="H88" s="57" t="str">
        <f t="shared" si="2"/>
        <v/>
      </c>
      <c r="I88" s="53"/>
      <c r="J88" s="49"/>
      <c r="K88" s="53"/>
      <c r="L88" s="45"/>
      <c r="M88" s="58" t="str">
        <f>IF($A88="","",$A88&amp;"#"&amp;COUNTIFS($A$7:$A88,$A88))</f>
        <v/>
      </c>
    </row>
    <row r="89" spans="1:13" ht="16.5" customHeight="1" x14ac:dyDescent="0.25">
      <c r="A89" s="30"/>
      <c r="B89" s="32"/>
      <c r="C89" s="32"/>
      <c r="D89" s="42"/>
      <c r="E89" s="61"/>
      <c r="F89" s="36"/>
      <c r="G89" s="56"/>
      <c r="H89" s="57" t="str">
        <f t="shared" si="2"/>
        <v/>
      </c>
      <c r="I89" s="42"/>
      <c r="J89" s="36"/>
      <c r="K89" s="42"/>
      <c r="L89" s="32"/>
      <c r="M89" s="58" t="str">
        <f>IF($A89="","",$A89&amp;"#"&amp;COUNTIFS($A$7:$A89,$A89))</f>
        <v/>
      </c>
    </row>
    <row r="90" spans="1:13" ht="16.5" customHeight="1" x14ac:dyDescent="0.25">
      <c r="A90" s="44"/>
      <c r="B90" s="45"/>
      <c r="C90" s="45"/>
      <c r="D90" s="53"/>
      <c r="E90" s="62"/>
      <c r="F90" s="49"/>
      <c r="G90" s="60"/>
      <c r="H90" s="57" t="str">
        <f t="shared" si="2"/>
        <v/>
      </c>
      <c r="I90" s="53"/>
      <c r="J90" s="49"/>
      <c r="K90" s="53"/>
      <c r="L90" s="45"/>
      <c r="M90" s="58" t="str">
        <f>IF($A90="","",$A90&amp;"#"&amp;COUNTIFS($A$7:$A90,$A90))</f>
        <v/>
      </c>
    </row>
    <row r="91" spans="1:13" ht="16.5" customHeight="1" x14ac:dyDescent="0.25">
      <c r="A91" s="30"/>
      <c r="B91" s="32"/>
      <c r="C91" s="32"/>
      <c r="D91" s="42"/>
      <c r="E91" s="61"/>
      <c r="F91" s="36"/>
      <c r="G91" s="56"/>
      <c r="H91" s="57" t="str">
        <f t="shared" si="2"/>
        <v/>
      </c>
      <c r="I91" s="42"/>
      <c r="J91" s="36"/>
      <c r="K91" s="42"/>
      <c r="L91" s="32"/>
      <c r="M91" s="58" t="str">
        <f>IF($A91="","",$A91&amp;"#"&amp;COUNTIFS($A$7:$A91,$A91))</f>
        <v/>
      </c>
    </row>
    <row r="92" spans="1:13" ht="16.5" customHeight="1" x14ac:dyDescent="0.25">
      <c r="A92" s="44"/>
      <c r="B92" s="45"/>
      <c r="C92" s="45"/>
      <c r="D92" s="53"/>
      <c r="E92" s="62"/>
      <c r="F92" s="49"/>
      <c r="G92" s="60"/>
      <c r="H92" s="57" t="str">
        <f t="shared" si="2"/>
        <v/>
      </c>
      <c r="I92" s="53"/>
      <c r="J92" s="49"/>
      <c r="K92" s="53"/>
      <c r="L92" s="45"/>
      <c r="M92" s="58" t="str">
        <f>IF($A92="","",$A92&amp;"#"&amp;COUNTIFS($A$7:$A92,$A92))</f>
        <v/>
      </c>
    </row>
    <row r="93" spans="1:13" ht="16.5" customHeight="1" x14ac:dyDescent="0.25">
      <c r="A93" s="30"/>
      <c r="B93" s="32"/>
      <c r="C93" s="32"/>
      <c r="D93" s="42"/>
      <c r="E93" s="61"/>
      <c r="F93" s="36"/>
      <c r="G93" s="56"/>
      <c r="H93" s="57" t="str">
        <f t="shared" si="2"/>
        <v/>
      </c>
      <c r="I93" s="42"/>
      <c r="J93" s="36"/>
      <c r="K93" s="42"/>
      <c r="L93" s="32"/>
      <c r="M93" s="58" t="str">
        <f>IF($A93="","",$A93&amp;"#"&amp;COUNTIFS($A$7:$A93,$A93))</f>
        <v/>
      </c>
    </row>
    <row r="94" spans="1:13" ht="16.5" customHeight="1" x14ac:dyDescent="0.25">
      <c r="A94" s="44"/>
      <c r="B94" s="45"/>
      <c r="C94" s="45"/>
      <c r="D94" s="53"/>
      <c r="E94" s="62"/>
      <c r="F94" s="49"/>
      <c r="G94" s="60"/>
      <c r="H94" s="57" t="str">
        <f t="shared" si="2"/>
        <v/>
      </c>
      <c r="I94" s="53"/>
      <c r="J94" s="49"/>
      <c r="K94" s="53"/>
      <c r="L94" s="45"/>
      <c r="M94" s="58" t="str">
        <f>IF($A94="","",$A94&amp;"#"&amp;COUNTIFS($A$7:$A94,$A94))</f>
        <v/>
      </c>
    </row>
    <row r="95" spans="1:13" ht="16.5" customHeight="1" x14ac:dyDescent="0.25">
      <c r="A95" s="30"/>
      <c r="B95" s="32"/>
      <c r="C95" s="32"/>
      <c r="D95" s="42"/>
      <c r="E95" s="61"/>
      <c r="F95" s="36"/>
      <c r="G95" s="56"/>
      <c r="H95" s="57" t="str">
        <f t="shared" si="2"/>
        <v/>
      </c>
      <c r="I95" s="42"/>
      <c r="J95" s="36"/>
      <c r="K95" s="42"/>
      <c r="L95" s="32"/>
      <c r="M95" s="58" t="str">
        <f>IF($A95="","",$A95&amp;"#"&amp;COUNTIFS($A$7:$A95,$A95))</f>
        <v/>
      </c>
    </row>
    <row r="96" spans="1:13" ht="16.5" customHeight="1" x14ac:dyDescent="0.25">
      <c r="A96" s="44"/>
      <c r="B96" s="45"/>
      <c r="C96" s="45"/>
      <c r="D96" s="53"/>
      <c r="E96" s="62"/>
      <c r="F96" s="49"/>
      <c r="G96" s="60"/>
      <c r="H96" s="57" t="str">
        <f t="shared" si="2"/>
        <v/>
      </c>
      <c r="I96" s="53"/>
      <c r="J96" s="49"/>
      <c r="K96" s="53"/>
      <c r="L96" s="45"/>
      <c r="M96" s="58" t="str">
        <f>IF($A96="","",$A96&amp;"#"&amp;COUNTIFS($A$7:$A96,$A96))</f>
        <v/>
      </c>
    </row>
    <row r="97" spans="1:13" ht="16.5" customHeight="1" x14ac:dyDescent="0.25">
      <c r="A97" s="30"/>
      <c r="B97" s="32"/>
      <c r="C97" s="32"/>
      <c r="D97" s="42"/>
      <c r="E97" s="61"/>
      <c r="F97" s="36"/>
      <c r="G97" s="56"/>
      <c r="H97" s="57" t="str">
        <f t="shared" si="2"/>
        <v/>
      </c>
      <c r="I97" s="42"/>
      <c r="J97" s="36"/>
      <c r="K97" s="42"/>
      <c r="L97" s="32"/>
      <c r="M97" s="58" t="str">
        <f>IF($A97="","",$A97&amp;"#"&amp;COUNTIFS($A$7:$A97,$A97))</f>
        <v/>
      </c>
    </row>
    <row r="98" spans="1:13" ht="16.5" customHeight="1" x14ac:dyDescent="0.25">
      <c r="A98" s="44"/>
      <c r="B98" s="45"/>
      <c r="C98" s="45"/>
      <c r="D98" s="53"/>
      <c r="E98" s="62"/>
      <c r="F98" s="49"/>
      <c r="G98" s="60"/>
      <c r="H98" s="57" t="str">
        <f t="shared" si="2"/>
        <v/>
      </c>
      <c r="I98" s="53"/>
      <c r="J98" s="49"/>
      <c r="K98" s="53"/>
      <c r="L98" s="45"/>
      <c r="M98" s="58" t="str">
        <f>IF($A98="","",$A98&amp;"#"&amp;COUNTIFS($A$7:$A98,$A98))</f>
        <v/>
      </c>
    </row>
    <row r="99" spans="1:13" ht="16.5" customHeight="1" x14ac:dyDescent="0.25">
      <c r="A99" s="30"/>
      <c r="B99" s="32"/>
      <c r="C99" s="32"/>
      <c r="D99" s="42"/>
      <c r="E99" s="61"/>
      <c r="F99" s="36"/>
      <c r="G99" s="56"/>
      <c r="H99" s="57" t="str">
        <f t="shared" si="2"/>
        <v/>
      </c>
      <c r="I99" s="42"/>
      <c r="J99" s="36"/>
      <c r="K99" s="42"/>
      <c r="L99" s="32"/>
      <c r="M99" s="58" t="str">
        <f>IF($A99="","",$A99&amp;"#"&amp;COUNTIFS($A$7:$A99,$A99))</f>
        <v/>
      </c>
    </row>
    <row r="100" spans="1:13" ht="16.5" customHeight="1" x14ac:dyDescent="0.25">
      <c r="A100" s="44"/>
      <c r="B100" s="45"/>
      <c r="C100" s="45"/>
      <c r="D100" s="53"/>
      <c r="E100" s="62"/>
      <c r="F100" s="49"/>
      <c r="G100" s="60"/>
      <c r="H100" s="57" t="str">
        <f t="shared" si="2"/>
        <v/>
      </c>
      <c r="I100" s="53"/>
      <c r="J100" s="49"/>
      <c r="K100" s="53"/>
      <c r="L100" s="45"/>
      <c r="M100" s="58" t="str">
        <f>IF($A100="","",$A100&amp;"#"&amp;COUNTIFS($A$7:$A100,$A100))</f>
        <v/>
      </c>
    </row>
    <row r="101" spans="1:13" ht="16.5" customHeight="1" x14ac:dyDescent="0.25">
      <c r="A101" s="30"/>
      <c r="B101" s="32"/>
      <c r="C101" s="32"/>
      <c r="D101" s="42"/>
      <c r="E101" s="61"/>
      <c r="F101" s="36"/>
      <c r="G101" s="56"/>
      <c r="H101" s="57" t="str">
        <f t="shared" si="2"/>
        <v/>
      </c>
      <c r="I101" s="42"/>
      <c r="J101" s="36"/>
      <c r="K101" s="42"/>
      <c r="L101" s="32"/>
      <c r="M101" s="58" t="str">
        <f>IF($A101="","",$A101&amp;"#"&amp;COUNTIFS($A$7:$A101,$A101))</f>
        <v/>
      </c>
    </row>
    <row r="102" spans="1:13" ht="16.5" customHeight="1" x14ac:dyDescent="0.25">
      <c r="A102" s="44"/>
      <c r="B102" s="45"/>
      <c r="C102" s="45"/>
      <c r="D102" s="53"/>
      <c r="E102" s="62"/>
      <c r="F102" s="49"/>
      <c r="G102" s="60"/>
      <c r="H102" s="57" t="str">
        <f t="shared" si="2"/>
        <v/>
      </c>
      <c r="I102" s="53"/>
      <c r="J102" s="49"/>
      <c r="K102" s="53"/>
      <c r="L102" s="45"/>
      <c r="M102" s="58" t="str">
        <f>IF($A102="","",$A102&amp;"#"&amp;COUNTIFS($A$7:$A102,$A102))</f>
        <v/>
      </c>
    </row>
    <row r="103" spans="1:13" ht="16.5" customHeight="1" x14ac:dyDescent="0.25">
      <c r="A103" s="30"/>
      <c r="B103" s="32"/>
      <c r="C103" s="32"/>
      <c r="D103" s="42"/>
      <c r="E103" s="61"/>
      <c r="F103" s="36"/>
      <c r="G103" s="56"/>
      <c r="H103" s="57" t="str">
        <f t="shared" ref="H103:H134" si="3">IF(OR($E103="",$G103=""),"",ROUND($E103*$G103,2))</f>
        <v/>
      </c>
      <c r="I103" s="42"/>
      <c r="J103" s="36"/>
      <c r="K103" s="42"/>
      <c r="L103" s="32"/>
      <c r="M103" s="58" t="str">
        <f>IF($A103="","",$A103&amp;"#"&amp;COUNTIFS($A$7:$A103,$A103))</f>
        <v/>
      </c>
    </row>
    <row r="104" spans="1:13" ht="16.5" customHeight="1" x14ac:dyDescent="0.25">
      <c r="A104" s="44"/>
      <c r="B104" s="45"/>
      <c r="C104" s="45"/>
      <c r="D104" s="53"/>
      <c r="E104" s="62"/>
      <c r="F104" s="49"/>
      <c r="G104" s="60"/>
      <c r="H104" s="57" t="str">
        <f t="shared" si="3"/>
        <v/>
      </c>
      <c r="I104" s="53"/>
      <c r="J104" s="49"/>
      <c r="K104" s="53"/>
      <c r="L104" s="45"/>
      <c r="M104" s="58" t="str">
        <f>IF($A104="","",$A104&amp;"#"&amp;COUNTIFS($A$7:$A104,$A104))</f>
        <v/>
      </c>
    </row>
    <row r="105" spans="1:13" ht="16.5" customHeight="1" x14ac:dyDescent="0.25">
      <c r="A105" s="30"/>
      <c r="B105" s="32"/>
      <c r="C105" s="32"/>
      <c r="D105" s="42"/>
      <c r="E105" s="61"/>
      <c r="F105" s="36"/>
      <c r="G105" s="56"/>
      <c r="H105" s="57" t="str">
        <f t="shared" si="3"/>
        <v/>
      </c>
      <c r="I105" s="42"/>
      <c r="J105" s="36"/>
      <c r="K105" s="42"/>
      <c r="L105" s="32"/>
      <c r="M105" s="58" t="str">
        <f>IF($A105="","",$A105&amp;"#"&amp;COUNTIFS($A$7:$A105,$A105))</f>
        <v/>
      </c>
    </row>
    <row r="106" spans="1:13" ht="16.5" customHeight="1" x14ac:dyDescent="0.25">
      <c r="A106" s="44"/>
      <c r="B106" s="45"/>
      <c r="C106" s="45"/>
      <c r="D106" s="53"/>
      <c r="E106" s="62"/>
      <c r="F106" s="49"/>
      <c r="G106" s="60"/>
      <c r="H106" s="57" t="str">
        <f t="shared" si="3"/>
        <v/>
      </c>
      <c r="I106" s="53"/>
      <c r="J106" s="49"/>
      <c r="K106" s="53"/>
      <c r="L106" s="45"/>
      <c r="M106" s="58" t="str">
        <f>IF($A106="","",$A106&amp;"#"&amp;COUNTIFS($A$7:$A106,$A106))</f>
        <v/>
      </c>
    </row>
    <row r="107" spans="1:13" ht="16.5" customHeight="1" x14ac:dyDescent="0.25">
      <c r="A107" s="30"/>
      <c r="B107" s="32"/>
      <c r="C107" s="32"/>
      <c r="D107" s="42"/>
      <c r="E107" s="61"/>
      <c r="F107" s="36"/>
      <c r="G107" s="56"/>
      <c r="H107" s="57" t="str">
        <f t="shared" si="3"/>
        <v/>
      </c>
      <c r="I107" s="42"/>
      <c r="J107" s="36"/>
      <c r="K107" s="42"/>
      <c r="L107" s="32"/>
      <c r="M107" s="58" t="str">
        <f>IF($A107="","",$A107&amp;"#"&amp;COUNTIFS($A$7:$A107,$A107))</f>
        <v/>
      </c>
    </row>
    <row r="108" spans="1:13" ht="16.5" customHeight="1" x14ac:dyDescent="0.25">
      <c r="A108" s="44"/>
      <c r="B108" s="45"/>
      <c r="C108" s="45"/>
      <c r="D108" s="53"/>
      <c r="E108" s="62"/>
      <c r="F108" s="49"/>
      <c r="G108" s="60"/>
      <c r="H108" s="57" t="str">
        <f t="shared" si="3"/>
        <v/>
      </c>
      <c r="I108" s="53"/>
      <c r="J108" s="49"/>
      <c r="K108" s="53"/>
      <c r="L108" s="45"/>
      <c r="M108" s="58" t="str">
        <f>IF($A108="","",$A108&amp;"#"&amp;COUNTIFS($A$7:$A108,$A108))</f>
        <v/>
      </c>
    </row>
    <row r="109" spans="1:13" ht="16.5" customHeight="1" x14ac:dyDescent="0.25">
      <c r="A109" s="30"/>
      <c r="B109" s="32"/>
      <c r="C109" s="32"/>
      <c r="D109" s="42"/>
      <c r="E109" s="61"/>
      <c r="F109" s="36"/>
      <c r="G109" s="56"/>
      <c r="H109" s="57" t="str">
        <f t="shared" si="3"/>
        <v/>
      </c>
      <c r="I109" s="42"/>
      <c r="J109" s="36"/>
      <c r="K109" s="42"/>
      <c r="L109" s="32"/>
      <c r="M109" s="58" t="str">
        <f>IF($A109="","",$A109&amp;"#"&amp;COUNTIFS($A$7:$A109,$A109))</f>
        <v/>
      </c>
    </row>
    <row r="110" spans="1:13" ht="16.5" customHeight="1" x14ac:dyDescent="0.25">
      <c r="A110" s="44"/>
      <c r="B110" s="45"/>
      <c r="C110" s="45"/>
      <c r="D110" s="53"/>
      <c r="E110" s="62"/>
      <c r="F110" s="49"/>
      <c r="G110" s="60"/>
      <c r="H110" s="57" t="str">
        <f t="shared" si="3"/>
        <v/>
      </c>
      <c r="I110" s="53"/>
      <c r="J110" s="49"/>
      <c r="K110" s="53"/>
      <c r="L110" s="45"/>
      <c r="M110" s="58" t="str">
        <f>IF($A110="","",$A110&amp;"#"&amp;COUNTIFS($A$7:$A110,$A110))</f>
        <v/>
      </c>
    </row>
    <row r="111" spans="1:13" ht="16.5" customHeight="1" x14ac:dyDescent="0.25">
      <c r="A111" s="30"/>
      <c r="B111" s="32"/>
      <c r="C111" s="32"/>
      <c r="D111" s="42"/>
      <c r="E111" s="61"/>
      <c r="F111" s="36"/>
      <c r="G111" s="56"/>
      <c r="H111" s="57" t="str">
        <f t="shared" si="3"/>
        <v/>
      </c>
      <c r="I111" s="42"/>
      <c r="J111" s="36"/>
      <c r="K111" s="42"/>
      <c r="L111" s="32"/>
      <c r="M111" s="58" t="str">
        <f>IF($A111="","",$A111&amp;"#"&amp;COUNTIFS($A$7:$A111,$A111))</f>
        <v/>
      </c>
    </row>
    <row r="112" spans="1:13" ht="16.5" customHeight="1" x14ac:dyDescent="0.25">
      <c r="A112" s="44"/>
      <c r="B112" s="45"/>
      <c r="C112" s="45"/>
      <c r="D112" s="53"/>
      <c r="E112" s="62"/>
      <c r="F112" s="49"/>
      <c r="G112" s="60"/>
      <c r="H112" s="57" t="str">
        <f t="shared" si="3"/>
        <v/>
      </c>
      <c r="I112" s="53"/>
      <c r="J112" s="49"/>
      <c r="K112" s="53"/>
      <c r="L112" s="45"/>
      <c r="M112" s="58" t="str">
        <f>IF($A112="","",$A112&amp;"#"&amp;COUNTIFS($A$7:$A112,$A112))</f>
        <v/>
      </c>
    </row>
    <row r="113" spans="1:13" ht="16.5" customHeight="1" x14ac:dyDescent="0.25">
      <c r="A113" s="30"/>
      <c r="B113" s="32"/>
      <c r="C113" s="32"/>
      <c r="D113" s="42"/>
      <c r="E113" s="61"/>
      <c r="F113" s="36"/>
      <c r="G113" s="56"/>
      <c r="H113" s="57" t="str">
        <f t="shared" si="3"/>
        <v/>
      </c>
      <c r="I113" s="42"/>
      <c r="J113" s="36"/>
      <c r="K113" s="42"/>
      <c r="L113" s="32"/>
      <c r="M113" s="58" t="str">
        <f>IF($A113="","",$A113&amp;"#"&amp;COUNTIFS($A$7:$A113,$A113))</f>
        <v/>
      </c>
    </row>
    <row r="114" spans="1:13" ht="16.5" customHeight="1" x14ac:dyDescent="0.25">
      <c r="A114" s="44"/>
      <c r="B114" s="45"/>
      <c r="C114" s="45"/>
      <c r="D114" s="53"/>
      <c r="E114" s="62"/>
      <c r="F114" s="49"/>
      <c r="G114" s="60"/>
      <c r="H114" s="57" t="str">
        <f t="shared" si="3"/>
        <v/>
      </c>
      <c r="I114" s="53"/>
      <c r="J114" s="49"/>
      <c r="K114" s="53"/>
      <c r="L114" s="45"/>
      <c r="M114" s="58" t="str">
        <f>IF($A114="","",$A114&amp;"#"&amp;COUNTIFS($A$7:$A114,$A114))</f>
        <v/>
      </c>
    </row>
    <row r="115" spans="1:13" ht="16.5" customHeight="1" x14ac:dyDescent="0.25">
      <c r="A115" s="30"/>
      <c r="B115" s="32"/>
      <c r="C115" s="32"/>
      <c r="D115" s="42"/>
      <c r="E115" s="61"/>
      <c r="F115" s="36"/>
      <c r="G115" s="56"/>
      <c r="H115" s="57" t="str">
        <f t="shared" si="3"/>
        <v/>
      </c>
      <c r="I115" s="42"/>
      <c r="J115" s="36"/>
      <c r="K115" s="42"/>
      <c r="L115" s="32"/>
      <c r="M115" s="58" t="str">
        <f>IF($A115="","",$A115&amp;"#"&amp;COUNTIFS($A$7:$A115,$A115))</f>
        <v/>
      </c>
    </row>
    <row r="116" spans="1:13" ht="16.5" customHeight="1" x14ac:dyDescent="0.25">
      <c r="A116" s="44"/>
      <c r="B116" s="45"/>
      <c r="C116" s="45"/>
      <c r="D116" s="53"/>
      <c r="E116" s="62"/>
      <c r="F116" s="49"/>
      <c r="G116" s="60"/>
      <c r="H116" s="57" t="str">
        <f t="shared" si="3"/>
        <v/>
      </c>
      <c r="I116" s="53"/>
      <c r="J116" s="49"/>
      <c r="K116" s="53"/>
      <c r="L116" s="45"/>
      <c r="M116" s="58" t="str">
        <f>IF($A116="","",$A116&amp;"#"&amp;COUNTIFS($A$7:$A116,$A116))</f>
        <v/>
      </c>
    </row>
    <row r="117" spans="1:13" ht="16.5" customHeight="1" x14ac:dyDescent="0.25">
      <c r="A117" s="30"/>
      <c r="B117" s="32"/>
      <c r="C117" s="32"/>
      <c r="D117" s="42"/>
      <c r="E117" s="61"/>
      <c r="F117" s="36"/>
      <c r="G117" s="56"/>
      <c r="H117" s="57" t="str">
        <f t="shared" si="3"/>
        <v/>
      </c>
      <c r="I117" s="42"/>
      <c r="J117" s="36"/>
      <c r="K117" s="42"/>
      <c r="L117" s="32"/>
      <c r="M117" s="58" t="str">
        <f>IF($A117="","",$A117&amp;"#"&amp;COUNTIFS($A$7:$A117,$A117))</f>
        <v/>
      </c>
    </row>
    <row r="118" spans="1:13" ht="16.5" customHeight="1" x14ac:dyDescent="0.25">
      <c r="A118" s="44"/>
      <c r="B118" s="45"/>
      <c r="C118" s="45"/>
      <c r="D118" s="53"/>
      <c r="E118" s="62"/>
      <c r="F118" s="49"/>
      <c r="G118" s="60"/>
      <c r="H118" s="57" t="str">
        <f t="shared" si="3"/>
        <v/>
      </c>
      <c r="I118" s="53"/>
      <c r="J118" s="49"/>
      <c r="K118" s="53"/>
      <c r="L118" s="45"/>
      <c r="M118" s="58" t="str">
        <f>IF($A118="","",$A118&amp;"#"&amp;COUNTIFS($A$7:$A118,$A118))</f>
        <v/>
      </c>
    </row>
    <row r="119" spans="1:13" ht="16.5" customHeight="1" x14ac:dyDescent="0.25">
      <c r="A119" s="30"/>
      <c r="B119" s="32"/>
      <c r="C119" s="32"/>
      <c r="D119" s="42"/>
      <c r="E119" s="61"/>
      <c r="F119" s="36"/>
      <c r="G119" s="56"/>
      <c r="H119" s="57" t="str">
        <f t="shared" si="3"/>
        <v/>
      </c>
      <c r="I119" s="42"/>
      <c r="J119" s="36"/>
      <c r="K119" s="42"/>
      <c r="L119" s="32"/>
      <c r="M119" s="58" t="str">
        <f>IF($A119="","",$A119&amp;"#"&amp;COUNTIFS($A$7:$A119,$A119))</f>
        <v/>
      </c>
    </row>
    <row r="120" spans="1:13" ht="16.5" customHeight="1" x14ac:dyDescent="0.25">
      <c r="A120" s="44"/>
      <c r="B120" s="45"/>
      <c r="C120" s="45"/>
      <c r="D120" s="53"/>
      <c r="E120" s="62"/>
      <c r="F120" s="49"/>
      <c r="G120" s="60"/>
      <c r="H120" s="57" t="str">
        <f t="shared" si="3"/>
        <v/>
      </c>
      <c r="I120" s="53"/>
      <c r="J120" s="49"/>
      <c r="K120" s="53"/>
      <c r="L120" s="45"/>
      <c r="M120" s="58" t="str">
        <f>IF($A120="","",$A120&amp;"#"&amp;COUNTIFS($A$7:$A120,$A120))</f>
        <v/>
      </c>
    </row>
    <row r="121" spans="1:13" ht="16.5" customHeight="1" x14ac:dyDescent="0.25">
      <c r="A121" s="30"/>
      <c r="B121" s="32"/>
      <c r="C121" s="32"/>
      <c r="D121" s="42"/>
      <c r="E121" s="61"/>
      <c r="F121" s="36"/>
      <c r="G121" s="56"/>
      <c r="H121" s="57" t="str">
        <f t="shared" si="3"/>
        <v/>
      </c>
      <c r="I121" s="42"/>
      <c r="J121" s="36"/>
      <c r="K121" s="42"/>
      <c r="L121" s="32"/>
      <c r="M121" s="58" t="str">
        <f>IF($A121="","",$A121&amp;"#"&amp;COUNTIFS($A$7:$A121,$A121))</f>
        <v/>
      </c>
    </row>
    <row r="122" spans="1:13" ht="16.5" customHeight="1" x14ac:dyDescent="0.25">
      <c r="A122" s="44"/>
      <c r="B122" s="45"/>
      <c r="C122" s="45"/>
      <c r="D122" s="53"/>
      <c r="E122" s="62"/>
      <c r="F122" s="49"/>
      <c r="G122" s="60"/>
      <c r="H122" s="57" t="str">
        <f t="shared" si="3"/>
        <v/>
      </c>
      <c r="I122" s="53"/>
      <c r="J122" s="49"/>
      <c r="K122" s="53"/>
      <c r="L122" s="45"/>
      <c r="M122" s="58" t="str">
        <f>IF($A122="","",$A122&amp;"#"&amp;COUNTIFS($A$7:$A122,$A122))</f>
        <v/>
      </c>
    </row>
    <row r="123" spans="1:13" ht="16.5" customHeight="1" x14ac:dyDescent="0.25">
      <c r="A123" s="30"/>
      <c r="B123" s="32"/>
      <c r="C123" s="32"/>
      <c r="D123" s="42"/>
      <c r="E123" s="61"/>
      <c r="F123" s="36"/>
      <c r="G123" s="56"/>
      <c r="H123" s="57" t="str">
        <f t="shared" si="3"/>
        <v/>
      </c>
      <c r="I123" s="42"/>
      <c r="J123" s="36"/>
      <c r="K123" s="42"/>
      <c r="L123" s="32"/>
      <c r="M123" s="58" t="str">
        <f>IF($A123="","",$A123&amp;"#"&amp;COUNTIFS($A$7:$A123,$A123))</f>
        <v/>
      </c>
    </row>
    <row r="124" spans="1:13" ht="16.5" customHeight="1" x14ac:dyDescent="0.25">
      <c r="A124" s="44"/>
      <c r="B124" s="45"/>
      <c r="C124" s="45"/>
      <c r="D124" s="53"/>
      <c r="E124" s="62"/>
      <c r="F124" s="49"/>
      <c r="G124" s="60"/>
      <c r="H124" s="57" t="str">
        <f t="shared" si="3"/>
        <v/>
      </c>
      <c r="I124" s="53"/>
      <c r="J124" s="49"/>
      <c r="K124" s="53"/>
      <c r="L124" s="45"/>
      <c r="M124" s="58" t="str">
        <f>IF($A124="","",$A124&amp;"#"&amp;COUNTIFS($A$7:$A124,$A124))</f>
        <v/>
      </c>
    </row>
    <row r="125" spans="1:13" ht="16.5" customHeight="1" x14ac:dyDescent="0.25">
      <c r="A125" s="30"/>
      <c r="B125" s="32"/>
      <c r="C125" s="32"/>
      <c r="D125" s="42"/>
      <c r="E125" s="61"/>
      <c r="F125" s="36"/>
      <c r="G125" s="56"/>
      <c r="H125" s="57" t="str">
        <f t="shared" si="3"/>
        <v/>
      </c>
      <c r="I125" s="42"/>
      <c r="J125" s="36"/>
      <c r="K125" s="42"/>
      <c r="L125" s="32"/>
      <c r="M125" s="58" t="str">
        <f>IF($A125="","",$A125&amp;"#"&amp;COUNTIFS($A$7:$A125,$A125))</f>
        <v/>
      </c>
    </row>
    <row r="126" spans="1:13" ht="16.5" customHeight="1" x14ac:dyDescent="0.25">
      <c r="A126" s="44"/>
      <c r="B126" s="45"/>
      <c r="C126" s="45"/>
      <c r="D126" s="53"/>
      <c r="E126" s="62"/>
      <c r="F126" s="49"/>
      <c r="G126" s="60"/>
      <c r="H126" s="57" t="str">
        <f t="shared" si="3"/>
        <v/>
      </c>
      <c r="I126" s="53"/>
      <c r="J126" s="49"/>
      <c r="K126" s="53"/>
      <c r="L126" s="45"/>
      <c r="M126" s="58" t="str">
        <f>IF($A126="","",$A126&amp;"#"&amp;COUNTIFS($A$7:$A126,$A126))</f>
        <v/>
      </c>
    </row>
    <row r="127" spans="1:13" ht="16.5" customHeight="1" x14ac:dyDescent="0.25">
      <c r="A127" s="30"/>
      <c r="B127" s="32"/>
      <c r="C127" s="32"/>
      <c r="D127" s="42"/>
      <c r="E127" s="61"/>
      <c r="F127" s="36"/>
      <c r="G127" s="56"/>
      <c r="H127" s="57" t="str">
        <f t="shared" si="3"/>
        <v/>
      </c>
      <c r="I127" s="42"/>
      <c r="J127" s="36"/>
      <c r="K127" s="42"/>
      <c r="L127" s="32"/>
      <c r="M127" s="58" t="str">
        <f>IF($A127="","",$A127&amp;"#"&amp;COUNTIFS($A$7:$A127,$A127))</f>
        <v/>
      </c>
    </row>
    <row r="128" spans="1:13" ht="16.5" customHeight="1" x14ac:dyDescent="0.25">
      <c r="A128" s="44"/>
      <c r="B128" s="45"/>
      <c r="C128" s="45"/>
      <c r="D128" s="53"/>
      <c r="E128" s="62"/>
      <c r="F128" s="49"/>
      <c r="G128" s="60"/>
      <c r="H128" s="57" t="str">
        <f t="shared" si="3"/>
        <v/>
      </c>
      <c r="I128" s="53"/>
      <c r="J128" s="49"/>
      <c r="K128" s="53"/>
      <c r="L128" s="45"/>
      <c r="M128" s="58" t="str">
        <f>IF($A128="","",$A128&amp;"#"&amp;COUNTIFS($A$7:$A128,$A128))</f>
        <v/>
      </c>
    </row>
    <row r="129" spans="1:13" ht="16.5" customHeight="1" x14ac:dyDescent="0.25">
      <c r="A129" s="30"/>
      <c r="B129" s="32"/>
      <c r="C129" s="32"/>
      <c r="D129" s="42"/>
      <c r="E129" s="61"/>
      <c r="F129" s="36"/>
      <c r="G129" s="56"/>
      <c r="H129" s="57" t="str">
        <f t="shared" si="3"/>
        <v/>
      </c>
      <c r="I129" s="42"/>
      <c r="J129" s="36"/>
      <c r="K129" s="42"/>
      <c r="L129" s="32"/>
      <c r="M129" s="58" t="str">
        <f>IF($A129="","",$A129&amp;"#"&amp;COUNTIFS($A$7:$A129,$A129))</f>
        <v/>
      </c>
    </row>
    <row r="130" spans="1:13" ht="16.5" customHeight="1" x14ac:dyDescent="0.25">
      <c r="A130" s="44"/>
      <c r="B130" s="45"/>
      <c r="C130" s="45"/>
      <c r="D130" s="53"/>
      <c r="E130" s="62"/>
      <c r="F130" s="49"/>
      <c r="G130" s="60"/>
      <c r="H130" s="57" t="str">
        <f t="shared" si="3"/>
        <v/>
      </c>
      <c r="I130" s="53"/>
      <c r="J130" s="49"/>
      <c r="K130" s="53"/>
      <c r="L130" s="45"/>
      <c r="M130" s="58" t="str">
        <f>IF($A130="","",$A130&amp;"#"&amp;COUNTIFS($A$7:$A130,$A130))</f>
        <v/>
      </c>
    </row>
    <row r="131" spans="1:13" ht="16.5" customHeight="1" x14ac:dyDescent="0.25">
      <c r="A131" s="30"/>
      <c r="B131" s="32"/>
      <c r="C131" s="32"/>
      <c r="D131" s="42"/>
      <c r="E131" s="61"/>
      <c r="F131" s="36"/>
      <c r="G131" s="56"/>
      <c r="H131" s="57" t="str">
        <f t="shared" si="3"/>
        <v/>
      </c>
      <c r="I131" s="42"/>
      <c r="J131" s="36"/>
      <c r="K131" s="42"/>
      <c r="L131" s="32"/>
      <c r="M131" s="58" t="str">
        <f>IF($A131="","",$A131&amp;"#"&amp;COUNTIFS($A$7:$A131,$A131))</f>
        <v/>
      </c>
    </row>
    <row r="132" spans="1:13" ht="16.5" customHeight="1" x14ac:dyDescent="0.25">
      <c r="A132" s="44"/>
      <c r="B132" s="45"/>
      <c r="C132" s="45"/>
      <c r="D132" s="53"/>
      <c r="E132" s="62"/>
      <c r="F132" s="49"/>
      <c r="G132" s="60"/>
      <c r="H132" s="57" t="str">
        <f t="shared" si="3"/>
        <v/>
      </c>
      <c r="I132" s="53"/>
      <c r="J132" s="49"/>
      <c r="K132" s="53"/>
      <c r="L132" s="45"/>
      <c r="M132" s="58" t="str">
        <f>IF($A132="","",$A132&amp;"#"&amp;COUNTIFS($A$7:$A132,$A132))</f>
        <v/>
      </c>
    </row>
    <row r="133" spans="1:13" ht="16.5" customHeight="1" x14ac:dyDescent="0.25">
      <c r="A133" s="30"/>
      <c r="B133" s="32"/>
      <c r="C133" s="32"/>
      <c r="D133" s="42"/>
      <c r="E133" s="61"/>
      <c r="F133" s="36"/>
      <c r="G133" s="56"/>
      <c r="H133" s="57" t="str">
        <f t="shared" si="3"/>
        <v/>
      </c>
      <c r="I133" s="42"/>
      <c r="J133" s="36"/>
      <c r="K133" s="42"/>
      <c r="L133" s="32"/>
      <c r="M133" s="58" t="str">
        <f>IF($A133="","",$A133&amp;"#"&amp;COUNTIFS($A$7:$A133,$A133))</f>
        <v/>
      </c>
    </row>
    <row r="134" spans="1:13" ht="16.5" customHeight="1" x14ac:dyDescent="0.25">
      <c r="A134" s="44"/>
      <c r="B134" s="45"/>
      <c r="C134" s="45"/>
      <c r="D134" s="53"/>
      <c r="E134" s="62"/>
      <c r="F134" s="49"/>
      <c r="G134" s="60"/>
      <c r="H134" s="57" t="str">
        <f t="shared" si="3"/>
        <v/>
      </c>
      <c r="I134" s="53"/>
      <c r="J134" s="49"/>
      <c r="K134" s="53"/>
      <c r="L134" s="45"/>
      <c r="M134" s="58" t="str">
        <f>IF($A134="","",$A134&amp;"#"&amp;COUNTIFS($A$7:$A134,$A134))</f>
        <v/>
      </c>
    </row>
    <row r="135" spans="1:13" ht="16.5" customHeight="1" x14ac:dyDescent="0.25">
      <c r="A135" s="30"/>
      <c r="B135" s="32"/>
      <c r="C135" s="32"/>
      <c r="D135" s="42"/>
      <c r="E135" s="61"/>
      <c r="F135" s="36"/>
      <c r="G135" s="56"/>
      <c r="H135" s="57" t="str">
        <f t="shared" ref="H135:H156" si="4">IF(OR($E135="",$G135=""),"",ROUND($E135*$G135,2))</f>
        <v/>
      </c>
      <c r="I135" s="42"/>
      <c r="J135" s="36"/>
      <c r="K135" s="42"/>
      <c r="L135" s="32"/>
      <c r="M135" s="58" t="str">
        <f>IF($A135="","",$A135&amp;"#"&amp;COUNTIFS($A$7:$A135,$A135))</f>
        <v/>
      </c>
    </row>
    <row r="136" spans="1:13" ht="16.5" customHeight="1" x14ac:dyDescent="0.25">
      <c r="A136" s="44"/>
      <c r="B136" s="45"/>
      <c r="C136" s="45"/>
      <c r="D136" s="53"/>
      <c r="E136" s="62"/>
      <c r="F136" s="49"/>
      <c r="G136" s="60"/>
      <c r="H136" s="57" t="str">
        <f t="shared" si="4"/>
        <v/>
      </c>
      <c r="I136" s="53"/>
      <c r="J136" s="49"/>
      <c r="K136" s="53"/>
      <c r="L136" s="45"/>
      <c r="M136" s="58" t="str">
        <f>IF($A136="","",$A136&amp;"#"&amp;COUNTIFS($A$7:$A136,$A136))</f>
        <v/>
      </c>
    </row>
    <row r="137" spans="1:13" ht="16.5" customHeight="1" x14ac:dyDescent="0.25">
      <c r="A137" s="30"/>
      <c r="B137" s="32"/>
      <c r="C137" s="32"/>
      <c r="D137" s="42"/>
      <c r="E137" s="61"/>
      <c r="F137" s="36"/>
      <c r="G137" s="56"/>
      <c r="H137" s="57" t="str">
        <f t="shared" si="4"/>
        <v/>
      </c>
      <c r="I137" s="42"/>
      <c r="J137" s="36"/>
      <c r="K137" s="42"/>
      <c r="L137" s="32"/>
      <c r="M137" s="58" t="str">
        <f>IF($A137="","",$A137&amp;"#"&amp;COUNTIFS($A$7:$A137,$A137))</f>
        <v/>
      </c>
    </row>
    <row r="138" spans="1:13" ht="16.5" customHeight="1" x14ac:dyDescent="0.25">
      <c r="A138" s="44"/>
      <c r="B138" s="45"/>
      <c r="C138" s="45"/>
      <c r="D138" s="53"/>
      <c r="E138" s="62"/>
      <c r="F138" s="49"/>
      <c r="G138" s="60"/>
      <c r="H138" s="57" t="str">
        <f t="shared" si="4"/>
        <v/>
      </c>
      <c r="I138" s="53"/>
      <c r="J138" s="49"/>
      <c r="K138" s="53"/>
      <c r="L138" s="45"/>
      <c r="M138" s="58" t="str">
        <f>IF($A138="","",$A138&amp;"#"&amp;COUNTIFS($A$7:$A138,$A138))</f>
        <v/>
      </c>
    </row>
    <row r="139" spans="1:13" ht="16.5" customHeight="1" x14ac:dyDescent="0.25">
      <c r="A139" s="30"/>
      <c r="B139" s="32"/>
      <c r="C139" s="32"/>
      <c r="D139" s="42"/>
      <c r="E139" s="61"/>
      <c r="F139" s="36"/>
      <c r="G139" s="56"/>
      <c r="H139" s="57" t="str">
        <f t="shared" si="4"/>
        <v/>
      </c>
      <c r="I139" s="42"/>
      <c r="J139" s="36"/>
      <c r="K139" s="42"/>
      <c r="L139" s="32"/>
      <c r="M139" s="58" t="str">
        <f>IF($A139="","",$A139&amp;"#"&amp;COUNTIFS($A$7:$A139,$A139))</f>
        <v/>
      </c>
    </row>
    <row r="140" spans="1:13" ht="16.5" customHeight="1" x14ac:dyDescent="0.25">
      <c r="A140" s="44"/>
      <c r="B140" s="45"/>
      <c r="C140" s="45"/>
      <c r="D140" s="53"/>
      <c r="E140" s="62"/>
      <c r="F140" s="49"/>
      <c r="G140" s="60"/>
      <c r="H140" s="57" t="str">
        <f t="shared" si="4"/>
        <v/>
      </c>
      <c r="I140" s="53"/>
      <c r="J140" s="49"/>
      <c r="K140" s="53"/>
      <c r="L140" s="45"/>
      <c r="M140" s="58" t="str">
        <f>IF($A140="","",$A140&amp;"#"&amp;COUNTIFS($A$7:$A140,$A140))</f>
        <v/>
      </c>
    </row>
    <row r="141" spans="1:13" ht="16.5" customHeight="1" x14ac:dyDescent="0.25">
      <c r="A141" s="30"/>
      <c r="B141" s="32"/>
      <c r="C141" s="32"/>
      <c r="D141" s="42"/>
      <c r="E141" s="61"/>
      <c r="F141" s="36"/>
      <c r="G141" s="56"/>
      <c r="H141" s="57" t="str">
        <f t="shared" si="4"/>
        <v/>
      </c>
      <c r="I141" s="42"/>
      <c r="J141" s="36"/>
      <c r="K141" s="42"/>
      <c r="L141" s="32"/>
      <c r="M141" s="58" t="str">
        <f>IF($A141="","",$A141&amp;"#"&amp;COUNTIFS($A$7:$A141,$A141))</f>
        <v/>
      </c>
    </row>
    <row r="142" spans="1:13" ht="16.5" customHeight="1" x14ac:dyDescent="0.25">
      <c r="A142" s="44"/>
      <c r="B142" s="45"/>
      <c r="C142" s="45"/>
      <c r="D142" s="53"/>
      <c r="E142" s="62"/>
      <c r="F142" s="49"/>
      <c r="G142" s="60"/>
      <c r="H142" s="57" t="str">
        <f t="shared" si="4"/>
        <v/>
      </c>
      <c r="I142" s="53"/>
      <c r="J142" s="49"/>
      <c r="K142" s="53"/>
      <c r="L142" s="45"/>
      <c r="M142" s="58" t="str">
        <f>IF($A142="","",$A142&amp;"#"&amp;COUNTIFS($A$7:$A142,$A142))</f>
        <v/>
      </c>
    </row>
    <row r="143" spans="1:13" ht="16.5" customHeight="1" x14ac:dyDescent="0.25">
      <c r="A143" s="30"/>
      <c r="B143" s="32"/>
      <c r="C143" s="32"/>
      <c r="D143" s="42"/>
      <c r="E143" s="61"/>
      <c r="F143" s="36"/>
      <c r="G143" s="56"/>
      <c r="H143" s="57" t="str">
        <f t="shared" si="4"/>
        <v/>
      </c>
      <c r="I143" s="42"/>
      <c r="J143" s="36"/>
      <c r="K143" s="42"/>
      <c r="L143" s="32"/>
      <c r="M143" s="58" t="str">
        <f>IF($A143="","",$A143&amp;"#"&amp;COUNTIFS($A$7:$A143,$A143))</f>
        <v/>
      </c>
    </row>
    <row r="144" spans="1:13" ht="16.5" customHeight="1" x14ac:dyDescent="0.25">
      <c r="A144" s="44"/>
      <c r="B144" s="45"/>
      <c r="C144" s="45"/>
      <c r="D144" s="53"/>
      <c r="E144" s="62"/>
      <c r="F144" s="49"/>
      <c r="G144" s="60"/>
      <c r="H144" s="57" t="str">
        <f t="shared" si="4"/>
        <v/>
      </c>
      <c r="I144" s="53"/>
      <c r="J144" s="49"/>
      <c r="K144" s="53"/>
      <c r="L144" s="45"/>
      <c r="M144" s="58" t="str">
        <f>IF($A144="","",$A144&amp;"#"&amp;COUNTIFS($A$7:$A144,$A144))</f>
        <v/>
      </c>
    </row>
    <row r="145" spans="1:13" ht="16.5" customHeight="1" x14ac:dyDescent="0.25">
      <c r="A145" s="30"/>
      <c r="B145" s="32"/>
      <c r="C145" s="32"/>
      <c r="D145" s="42"/>
      <c r="E145" s="61"/>
      <c r="F145" s="36"/>
      <c r="G145" s="56"/>
      <c r="H145" s="57" t="str">
        <f t="shared" si="4"/>
        <v/>
      </c>
      <c r="I145" s="42"/>
      <c r="J145" s="36"/>
      <c r="K145" s="42"/>
      <c r="L145" s="32"/>
      <c r="M145" s="58" t="str">
        <f>IF($A145="","",$A145&amp;"#"&amp;COUNTIFS($A$7:$A145,$A145))</f>
        <v/>
      </c>
    </row>
    <row r="146" spans="1:13" ht="16.5" customHeight="1" x14ac:dyDescent="0.25">
      <c r="A146" s="44"/>
      <c r="B146" s="45"/>
      <c r="C146" s="45"/>
      <c r="D146" s="53"/>
      <c r="E146" s="62"/>
      <c r="F146" s="49"/>
      <c r="G146" s="60"/>
      <c r="H146" s="57" t="str">
        <f t="shared" si="4"/>
        <v/>
      </c>
      <c r="I146" s="53"/>
      <c r="J146" s="49"/>
      <c r="K146" s="53"/>
      <c r="L146" s="45"/>
      <c r="M146" s="58" t="str">
        <f>IF($A146="","",$A146&amp;"#"&amp;COUNTIFS($A$7:$A146,$A146))</f>
        <v/>
      </c>
    </row>
    <row r="147" spans="1:13" ht="16.5" customHeight="1" x14ac:dyDescent="0.25">
      <c r="A147" s="30"/>
      <c r="B147" s="32"/>
      <c r="C147" s="32"/>
      <c r="D147" s="42"/>
      <c r="E147" s="61"/>
      <c r="F147" s="36"/>
      <c r="G147" s="56"/>
      <c r="H147" s="57" t="str">
        <f t="shared" si="4"/>
        <v/>
      </c>
      <c r="I147" s="42"/>
      <c r="J147" s="36"/>
      <c r="K147" s="42"/>
      <c r="L147" s="32"/>
      <c r="M147" s="58" t="str">
        <f>IF($A147="","",$A147&amp;"#"&amp;COUNTIFS($A$7:$A147,$A147))</f>
        <v/>
      </c>
    </row>
    <row r="148" spans="1:13" ht="16.5" customHeight="1" x14ac:dyDescent="0.25">
      <c r="A148" s="44"/>
      <c r="B148" s="45"/>
      <c r="C148" s="45"/>
      <c r="D148" s="53"/>
      <c r="E148" s="62"/>
      <c r="F148" s="49"/>
      <c r="G148" s="60"/>
      <c r="H148" s="57" t="str">
        <f t="shared" si="4"/>
        <v/>
      </c>
      <c r="I148" s="53"/>
      <c r="J148" s="49"/>
      <c r="K148" s="53"/>
      <c r="L148" s="45"/>
      <c r="M148" s="58" t="str">
        <f>IF($A148="","",$A148&amp;"#"&amp;COUNTIFS($A$7:$A148,$A148))</f>
        <v/>
      </c>
    </row>
    <row r="149" spans="1:13" ht="16.5" customHeight="1" x14ac:dyDescent="0.25">
      <c r="A149" s="30"/>
      <c r="B149" s="32"/>
      <c r="C149" s="32"/>
      <c r="D149" s="42"/>
      <c r="E149" s="61"/>
      <c r="F149" s="36"/>
      <c r="G149" s="56"/>
      <c r="H149" s="57" t="str">
        <f t="shared" si="4"/>
        <v/>
      </c>
      <c r="I149" s="42"/>
      <c r="J149" s="36"/>
      <c r="K149" s="42"/>
      <c r="L149" s="32"/>
      <c r="M149" s="58" t="str">
        <f>IF($A149="","",$A149&amp;"#"&amp;COUNTIFS($A$7:$A149,$A149))</f>
        <v/>
      </c>
    </row>
    <row r="150" spans="1:13" ht="16.5" customHeight="1" x14ac:dyDescent="0.25">
      <c r="A150" s="44"/>
      <c r="B150" s="45"/>
      <c r="C150" s="45"/>
      <c r="D150" s="53"/>
      <c r="E150" s="62"/>
      <c r="F150" s="49"/>
      <c r="G150" s="60"/>
      <c r="H150" s="57" t="str">
        <f t="shared" si="4"/>
        <v/>
      </c>
      <c r="I150" s="53"/>
      <c r="J150" s="49"/>
      <c r="K150" s="53"/>
      <c r="L150" s="45"/>
      <c r="M150" s="58" t="str">
        <f>IF($A150="","",$A150&amp;"#"&amp;COUNTIFS($A$7:$A150,$A150))</f>
        <v/>
      </c>
    </row>
    <row r="151" spans="1:13" ht="16.5" customHeight="1" x14ac:dyDescent="0.25">
      <c r="A151" s="30"/>
      <c r="B151" s="32"/>
      <c r="C151" s="32"/>
      <c r="D151" s="42"/>
      <c r="E151" s="61"/>
      <c r="F151" s="36"/>
      <c r="G151" s="56"/>
      <c r="H151" s="57" t="str">
        <f t="shared" si="4"/>
        <v/>
      </c>
      <c r="I151" s="42"/>
      <c r="J151" s="36"/>
      <c r="K151" s="42"/>
      <c r="L151" s="32"/>
      <c r="M151" s="58" t="str">
        <f>IF($A151="","",$A151&amp;"#"&amp;COUNTIFS($A$7:$A151,$A151))</f>
        <v/>
      </c>
    </row>
    <row r="152" spans="1:13" ht="16.5" customHeight="1" x14ac:dyDescent="0.25">
      <c r="A152" s="44"/>
      <c r="B152" s="45"/>
      <c r="C152" s="45"/>
      <c r="D152" s="53"/>
      <c r="E152" s="62"/>
      <c r="F152" s="49"/>
      <c r="G152" s="60"/>
      <c r="H152" s="57" t="str">
        <f t="shared" si="4"/>
        <v/>
      </c>
      <c r="I152" s="53"/>
      <c r="J152" s="49"/>
      <c r="K152" s="53"/>
      <c r="L152" s="45"/>
      <c r="M152" s="58" t="str">
        <f>IF($A152="","",$A152&amp;"#"&amp;COUNTIFS($A$7:$A152,$A152))</f>
        <v/>
      </c>
    </row>
    <row r="153" spans="1:13" ht="16.5" customHeight="1" x14ac:dyDescent="0.25">
      <c r="A153" s="30"/>
      <c r="B153" s="32"/>
      <c r="C153" s="32"/>
      <c r="D153" s="42"/>
      <c r="E153" s="61"/>
      <c r="F153" s="36"/>
      <c r="G153" s="56"/>
      <c r="H153" s="57" t="str">
        <f t="shared" si="4"/>
        <v/>
      </c>
      <c r="I153" s="42"/>
      <c r="J153" s="36"/>
      <c r="K153" s="42"/>
      <c r="L153" s="32"/>
      <c r="M153" s="58" t="str">
        <f>IF($A153="","",$A153&amp;"#"&amp;COUNTIFS($A$7:$A153,$A153))</f>
        <v/>
      </c>
    </row>
    <row r="154" spans="1:13" ht="16.5" customHeight="1" x14ac:dyDescent="0.25">
      <c r="A154" s="44"/>
      <c r="B154" s="45"/>
      <c r="C154" s="45"/>
      <c r="D154" s="53"/>
      <c r="E154" s="62"/>
      <c r="F154" s="49"/>
      <c r="G154" s="60"/>
      <c r="H154" s="57" t="str">
        <f t="shared" si="4"/>
        <v/>
      </c>
      <c r="I154" s="53"/>
      <c r="J154" s="49"/>
      <c r="K154" s="53"/>
      <c r="L154" s="45"/>
      <c r="M154" s="58" t="str">
        <f>IF($A154="","",$A154&amp;"#"&amp;COUNTIFS($A$7:$A154,$A154))</f>
        <v/>
      </c>
    </row>
    <row r="155" spans="1:13" ht="16.5" customHeight="1" x14ac:dyDescent="0.25">
      <c r="A155" s="30"/>
      <c r="B155" s="32"/>
      <c r="C155" s="32"/>
      <c r="D155" s="42"/>
      <c r="E155" s="61"/>
      <c r="F155" s="36"/>
      <c r="G155" s="56"/>
      <c r="H155" s="57" t="str">
        <f t="shared" si="4"/>
        <v/>
      </c>
      <c r="I155" s="42"/>
      <c r="J155" s="36"/>
      <c r="K155" s="42"/>
      <c r="L155" s="32"/>
      <c r="M155" s="58" t="str">
        <f>IF($A155="","",$A155&amp;"#"&amp;COUNTIFS($A$7:$A155,$A155))</f>
        <v/>
      </c>
    </row>
    <row r="156" spans="1:13" ht="16.5" customHeight="1" x14ac:dyDescent="0.25">
      <c r="A156" s="44"/>
      <c r="B156" s="45"/>
      <c r="C156" s="45"/>
      <c r="D156" s="53"/>
      <c r="E156" s="62"/>
      <c r="F156" s="49"/>
      <c r="G156" s="60"/>
      <c r="H156" s="57" t="str">
        <f t="shared" si="4"/>
        <v/>
      </c>
      <c r="I156" s="53"/>
      <c r="J156" s="49"/>
      <c r="K156" s="53"/>
      <c r="L156" s="45"/>
      <c r="M156" s="58" t="str">
        <f>IF($A156="","",$A156&amp;"#"&amp;COUNTIFS($A$7:$A156,$A156))</f>
        <v/>
      </c>
    </row>
  </sheetData>
  <autoFilter ref="A6:M156" xr:uid="{00000000-0009-0000-0000-000003000000}"/>
  <mergeCells count="6">
    <mergeCell ref="A1:M1"/>
    <mergeCell ref="A2:M2"/>
    <mergeCell ref="A3:M3"/>
    <mergeCell ref="A5:D5"/>
    <mergeCell ref="E5:H5"/>
    <mergeCell ref="I5:M5"/>
  </mergeCells>
  <conditionalFormatting sqref="A7:M156">
    <cfRule type="expression" dxfId="4" priority="2">
      <formula>$J7="Abweichung"</formula>
    </cfRule>
    <cfRule type="expression" dxfId="3" priority="3">
      <formula>$J7="offen"</formula>
    </cfRule>
  </conditionalFormatting>
  <pageMargins left="0.4" right="0.4" top="0.5" bottom="0.5" header="0.511811023622047" footer="0.5"/>
  <pageSetup paperSize="9" fitToHeight="0" orientation="landscape" horizontalDpi="300" verticalDpi="300"/>
  <headerFooter>
    <oddFooter>&amp;L&amp;8 Bautagebuch · Projekt BV-2026-041&amp;R&amp;8 Seite &amp;P von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Ungültiger Eintrag" error="Bitte einen Wert aus der Liste wählen. Die Auswahllisten befinden sich im Blatt „Listen“." xr:uid="{00000000-0002-0000-0300-000000000000}">
          <x14:formula1>
            <xm:f>Listen!$J$6:$J$15</xm:f>
          </x14:formula1>
          <x14:formula2>
            <xm:f>0</xm:f>
          </x14:formula2>
          <xm:sqref>F7:F156</xm:sqref>
        </x14:dataValidation>
        <x14:dataValidation type="list" allowBlank="1" showErrorMessage="1" errorTitle="Ungültiger Eintrag" error="Bitte einen Wert aus der Liste wählen. Die Auswahllisten befinden sich im Blatt „Listen“." xr:uid="{00000000-0002-0000-0300-000001000000}">
          <x14:formula1>
            <xm:f>Listen!$K$6:$K$8</xm:f>
          </x14:formula1>
          <x14:formula2>
            <xm:f>0</xm:f>
          </x14:formula2>
          <xm:sqref>J7:J156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8861A"/>
    <pageSetUpPr fitToPage="1"/>
  </sheetPr>
  <dimension ref="A1:O126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9" customWidth="1"/>
    <col min="2" max="2" width="11.42578125" customWidth="1"/>
    <col min="3" max="3" width="20" customWidth="1"/>
    <col min="4" max="4" width="26" customWidth="1"/>
    <col min="5" max="5" width="54" customWidth="1"/>
    <col min="6" max="6" width="28" customWidth="1"/>
    <col min="7" max="7" width="10" customWidth="1"/>
    <col min="8" max="8" width="11.42578125" customWidth="1"/>
    <col min="9" max="9" width="40" customWidth="1"/>
    <col min="10" max="10" width="16" customWidth="1"/>
    <col min="11" max="11" width="11.42578125" customWidth="1"/>
    <col min="12" max="12" width="15" customWidth="1"/>
    <col min="13" max="13" width="10.5703125" customWidth="1"/>
    <col min="14" max="14" width="14" customWidth="1"/>
    <col min="15" max="15" width="13" customWidth="1"/>
  </cols>
  <sheetData>
    <row r="1" spans="1:15" ht="30" customHeight="1" x14ac:dyDescent="0.25">
      <c r="A1" s="2" t="s">
        <v>280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.75" customHeight="1" x14ac:dyDescent="0.25">
      <c r="A2" s="1" t="s">
        <v>281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4.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ht="6.75" customHeight="1" x14ac:dyDescent="0.25"/>
    <row r="5" spans="1:15" ht="16.5" customHeight="1" x14ac:dyDescent="0.25">
      <c r="A5" s="99" t="s">
        <v>167</v>
      </c>
      <c r="B5" s="99"/>
      <c r="C5" s="99"/>
      <c r="D5" s="99"/>
      <c r="E5" s="100" t="s">
        <v>282</v>
      </c>
      <c r="F5" s="100"/>
      <c r="G5" s="100"/>
      <c r="H5" s="100"/>
      <c r="I5" s="102" t="s">
        <v>283</v>
      </c>
      <c r="J5" s="102"/>
      <c r="K5" s="102"/>
      <c r="L5" s="102"/>
      <c r="M5" s="102"/>
      <c r="N5" s="102"/>
      <c r="O5" s="27" t="s">
        <v>284</v>
      </c>
    </row>
    <row r="6" spans="1:15" ht="31.5" customHeight="1" x14ac:dyDescent="0.25">
      <c r="A6" s="28" t="s">
        <v>95</v>
      </c>
      <c r="B6" s="28" t="s">
        <v>96</v>
      </c>
      <c r="C6" s="28" t="s">
        <v>171</v>
      </c>
      <c r="D6" s="28" t="s">
        <v>285</v>
      </c>
      <c r="E6" s="28" t="s">
        <v>286</v>
      </c>
      <c r="F6" s="28" t="s">
        <v>287</v>
      </c>
      <c r="G6" s="28" t="s">
        <v>288</v>
      </c>
      <c r="H6" s="28" t="s">
        <v>289</v>
      </c>
      <c r="I6" s="28" t="s">
        <v>290</v>
      </c>
      <c r="J6" s="28" t="s">
        <v>291</v>
      </c>
      <c r="K6" s="28" t="s">
        <v>292</v>
      </c>
      <c r="L6" s="28" t="s">
        <v>293</v>
      </c>
      <c r="M6" s="28" t="s">
        <v>294</v>
      </c>
      <c r="N6" s="28" t="s">
        <v>295</v>
      </c>
      <c r="O6" s="28" t="s">
        <v>182</v>
      </c>
    </row>
    <row r="7" spans="1:15" ht="31.5" customHeight="1" x14ac:dyDescent="0.25">
      <c r="A7" s="63" t="str">
        <f>IF($B7="","","V-"&amp;TEXT(COUNT($B$7:$B7),"000"))</f>
        <v>V-001</v>
      </c>
      <c r="B7" s="30">
        <v>46240</v>
      </c>
      <c r="C7" s="32" t="s">
        <v>118</v>
      </c>
      <c r="D7" s="42" t="s">
        <v>198</v>
      </c>
      <c r="E7" s="42" t="s">
        <v>296</v>
      </c>
      <c r="F7" s="42" t="s">
        <v>297</v>
      </c>
      <c r="G7" s="64">
        <v>0.5</v>
      </c>
      <c r="H7" s="36" t="s">
        <v>298</v>
      </c>
      <c r="I7" s="42" t="s">
        <v>299</v>
      </c>
      <c r="J7" s="32" t="s">
        <v>148</v>
      </c>
      <c r="K7" s="65">
        <v>46243</v>
      </c>
      <c r="L7" s="36" t="s">
        <v>300</v>
      </c>
      <c r="M7" s="66" t="str">
        <f t="shared" ref="M7:M38" ca="1" si="0">IF($B7="","",IF($L7="erledigt","–",IF($K7="","",$K7-TODAY())))</f>
        <v>–</v>
      </c>
      <c r="N7" s="65">
        <v>46240</v>
      </c>
      <c r="O7" s="58" t="str">
        <f>IF($B7="","",$B7&amp;"#"&amp;COUNTIFS($B$7:$B7,$B7))</f>
        <v>46240#1</v>
      </c>
    </row>
    <row r="8" spans="1:15" ht="31.5" customHeight="1" x14ac:dyDescent="0.25">
      <c r="A8" s="63" t="str">
        <f>IF($B8="","","V-"&amp;TEXT(COUNT($B$7:$B8),"000"))</f>
        <v>V-002</v>
      </c>
      <c r="B8" s="44">
        <v>46240</v>
      </c>
      <c r="C8" s="45" t="s">
        <v>301</v>
      </c>
      <c r="D8" s="53" t="s">
        <v>302</v>
      </c>
      <c r="E8" s="53" t="s">
        <v>303</v>
      </c>
      <c r="F8" s="53" t="s">
        <v>304</v>
      </c>
      <c r="G8" s="67">
        <v>0</v>
      </c>
      <c r="H8" s="49" t="s">
        <v>298</v>
      </c>
      <c r="I8" s="53" t="s">
        <v>305</v>
      </c>
      <c r="J8" s="45" t="s">
        <v>148</v>
      </c>
      <c r="K8" s="68">
        <v>46247</v>
      </c>
      <c r="L8" s="49" t="s">
        <v>300</v>
      </c>
      <c r="M8" s="66" t="str">
        <f t="shared" ca="1" si="0"/>
        <v>–</v>
      </c>
      <c r="N8" s="68">
        <v>46241</v>
      </c>
      <c r="O8" s="58" t="str">
        <f>IF($B8="","",$B8&amp;"#"&amp;COUNTIFS($B$7:$B8,$B8))</f>
        <v>46240#2</v>
      </c>
    </row>
    <row r="9" spans="1:15" ht="31.5" customHeight="1" x14ac:dyDescent="0.25">
      <c r="A9" s="63" t="str">
        <f>IF($B9="","","V-"&amp;TEXT(COUNT($B$7:$B9),"000"))</f>
        <v>V-003</v>
      </c>
      <c r="B9" s="30">
        <v>46241</v>
      </c>
      <c r="C9" s="32" t="s">
        <v>306</v>
      </c>
      <c r="D9" s="42" t="s">
        <v>198</v>
      </c>
      <c r="E9" s="42" t="s">
        <v>307</v>
      </c>
      <c r="F9" s="42" t="s">
        <v>308</v>
      </c>
      <c r="G9" s="64">
        <v>0</v>
      </c>
      <c r="H9" s="36" t="s">
        <v>309</v>
      </c>
      <c r="I9" s="42" t="s">
        <v>310</v>
      </c>
      <c r="J9" s="32" t="s">
        <v>35</v>
      </c>
      <c r="K9" s="65">
        <v>46246</v>
      </c>
      <c r="L9" s="36" t="s">
        <v>300</v>
      </c>
      <c r="M9" s="66" t="str">
        <f t="shared" ca="1" si="0"/>
        <v>–</v>
      </c>
      <c r="N9" s="65"/>
      <c r="O9" s="58" t="str">
        <f>IF($B9="","",$B9&amp;"#"&amp;COUNTIFS($B$7:$B9,$B9))</f>
        <v>46241#1</v>
      </c>
    </row>
    <row r="10" spans="1:15" ht="31.5" customHeight="1" x14ac:dyDescent="0.25">
      <c r="A10" s="63" t="str">
        <f>IF($B10="","","V-"&amp;TEXT(COUNT($B$7:$B10),"000"))</f>
        <v>V-004</v>
      </c>
      <c r="B10" s="44">
        <v>46244</v>
      </c>
      <c r="C10" s="45" t="s">
        <v>311</v>
      </c>
      <c r="D10" s="53" t="s">
        <v>312</v>
      </c>
      <c r="E10" s="53" t="s">
        <v>313</v>
      </c>
      <c r="F10" s="53" t="s">
        <v>314</v>
      </c>
      <c r="G10" s="67">
        <v>0</v>
      </c>
      <c r="H10" s="49" t="s">
        <v>315</v>
      </c>
      <c r="I10" s="53" t="s">
        <v>316</v>
      </c>
      <c r="J10" s="45" t="s">
        <v>148</v>
      </c>
      <c r="K10" s="68">
        <v>46249</v>
      </c>
      <c r="L10" s="49" t="s">
        <v>300</v>
      </c>
      <c r="M10" s="66" t="str">
        <f t="shared" ca="1" si="0"/>
        <v>–</v>
      </c>
      <c r="N10" s="68"/>
      <c r="O10" s="58" t="str">
        <f>IF($B10="","",$B10&amp;"#"&amp;COUNTIFS($B$7:$B10,$B10))</f>
        <v>46244#1</v>
      </c>
    </row>
    <row r="11" spans="1:15" ht="31.5" customHeight="1" x14ac:dyDescent="0.25">
      <c r="A11" s="63" t="str">
        <f>IF($B11="","","V-"&amp;TEXT(COUNT($B$7:$B11),"000"))</f>
        <v>V-005</v>
      </c>
      <c r="B11" s="30">
        <v>46246</v>
      </c>
      <c r="C11" s="32" t="s">
        <v>311</v>
      </c>
      <c r="D11" s="42" t="s">
        <v>302</v>
      </c>
      <c r="E11" s="42" t="s">
        <v>317</v>
      </c>
      <c r="F11" s="42" t="s">
        <v>318</v>
      </c>
      <c r="G11" s="64">
        <v>0</v>
      </c>
      <c r="H11" s="36" t="s">
        <v>315</v>
      </c>
      <c r="I11" s="42" t="s">
        <v>319</v>
      </c>
      <c r="J11" s="32" t="s">
        <v>148</v>
      </c>
      <c r="K11" s="65">
        <v>46253</v>
      </c>
      <c r="L11" s="36" t="s">
        <v>300</v>
      </c>
      <c r="M11" s="66" t="str">
        <f t="shared" ca="1" si="0"/>
        <v>–</v>
      </c>
      <c r="N11" s="65"/>
      <c r="O11" s="58" t="str">
        <f>IF($B11="","",$B11&amp;"#"&amp;COUNTIFS($B$7:$B11,$B11))</f>
        <v>46246#1</v>
      </c>
    </row>
    <row r="12" spans="1:15" ht="31.5" customHeight="1" x14ac:dyDescent="0.25">
      <c r="A12" s="63" t="str">
        <f>IF($B12="","","V-"&amp;TEXT(COUNT($B$7:$B12),"000"))</f>
        <v>V-006</v>
      </c>
      <c r="B12" s="44">
        <v>46246</v>
      </c>
      <c r="C12" s="45" t="s">
        <v>306</v>
      </c>
      <c r="D12" s="53" t="s">
        <v>206</v>
      </c>
      <c r="E12" s="53" t="s">
        <v>320</v>
      </c>
      <c r="F12" s="53" t="s">
        <v>321</v>
      </c>
      <c r="G12" s="67">
        <v>0</v>
      </c>
      <c r="H12" s="49" t="s">
        <v>309</v>
      </c>
      <c r="I12" s="53" t="s">
        <v>322</v>
      </c>
      <c r="J12" s="45" t="s">
        <v>35</v>
      </c>
      <c r="K12" s="68">
        <v>46254</v>
      </c>
      <c r="L12" s="49" t="s">
        <v>300</v>
      </c>
      <c r="M12" s="66" t="str">
        <f t="shared" ca="1" si="0"/>
        <v>–</v>
      </c>
      <c r="N12" s="68"/>
      <c r="O12" s="58" t="str">
        <f>IF($B12="","",$B12&amp;"#"&amp;COUNTIFS($B$7:$B12,$B12))</f>
        <v>46246#2</v>
      </c>
    </row>
    <row r="13" spans="1:15" ht="31.5" customHeight="1" x14ac:dyDescent="0.25">
      <c r="A13" s="63" t="str">
        <f>IF($B13="","","V-"&amp;TEXT(COUNT($B$7:$B13),"000"))</f>
        <v>V-007</v>
      </c>
      <c r="B13" s="30">
        <v>46248</v>
      </c>
      <c r="C13" s="32" t="s">
        <v>306</v>
      </c>
      <c r="D13" s="42" t="s">
        <v>244</v>
      </c>
      <c r="E13" s="42" t="s">
        <v>323</v>
      </c>
      <c r="F13" s="42" t="s">
        <v>324</v>
      </c>
      <c r="G13" s="64">
        <v>0</v>
      </c>
      <c r="H13" s="36" t="s">
        <v>315</v>
      </c>
      <c r="I13" s="42" t="s">
        <v>325</v>
      </c>
      <c r="J13" s="32" t="s">
        <v>35</v>
      </c>
      <c r="K13" s="65">
        <v>46253</v>
      </c>
      <c r="L13" s="36" t="s">
        <v>326</v>
      </c>
      <c r="M13" s="66">
        <f t="shared" ca="1" si="0"/>
        <v>-3</v>
      </c>
      <c r="N13" s="65"/>
      <c r="O13" s="58" t="str">
        <f>IF($B13="","",$B13&amp;"#"&amp;COUNTIFS($B$7:$B13,$B13))</f>
        <v>46248#1</v>
      </c>
    </row>
    <row r="14" spans="1:15" ht="31.5" customHeight="1" x14ac:dyDescent="0.25">
      <c r="A14" s="63" t="str">
        <f>IF($B14="","","V-"&amp;TEXT(COUNT($B$7:$B14),"000"))</f>
        <v>V-008</v>
      </c>
      <c r="B14" s="44">
        <v>46252</v>
      </c>
      <c r="C14" s="45" t="s">
        <v>118</v>
      </c>
      <c r="D14" s="53" t="s">
        <v>25</v>
      </c>
      <c r="E14" s="53" t="s">
        <v>327</v>
      </c>
      <c r="F14" s="53" t="s">
        <v>328</v>
      </c>
      <c r="G14" s="67">
        <v>1</v>
      </c>
      <c r="H14" s="49" t="s">
        <v>309</v>
      </c>
      <c r="I14" s="53" t="s">
        <v>329</v>
      </c>
      <c r="J14" s="45" t="s">
        <v>148</v>
      </c>
      <c r="K14" s="68">
        <v>46263</v>
      </c>
      <c r="L14" s="49" t="s">
        <v>326</v>
      </c>
      <c r="M14" s="66">
        <f t="shared" ca="1" si="0"/>
        <v>7</v>
      </c>
      <c r="N14" s="68">
        <v>46252</v>
      </c>
      <c r="O14" s="58" t="str">
        <f>IF($B14="","",$B14&amp;"#"&amp;COUNTIFS($B$7:$B14,$B14))</f>
        <v>46252#1</v>
      </c>
    </row>
    <row r="15" spans="1:15" ht="31.5" customHeight="1" x14ac:dyDescent="0.25">
      <c r="A15" s="63" t="str">
        <f>IF($B15="","","V-"&amp;TEXT(COUNT($B$7:$B15),"000"))</f>
        <v>V-009</v>
      </c>
      <c r="B15" s="30">
        <v>46252</v>
      </c>
      <c r="C15" s="32" t="s">
        <v>330</v>
      </c>
      <c r="D15" s="42" t="s">
        <v>25</v>
      </c>
      <c r="E15" s="42" t="s">
        <v>331</v>
      </c>
      <c r="F15" s="42" t="s">
        <v>332</v>
      </c>
      <c r="G15" s="64">
        <v>0</v>
      </c>
      <c r="H15" s="36" t="s">
        <v>298</v>
      </c>
      <c r="I15" s="42" t="s">
        <v>333</v>
      </c>
      <c r="J15" s="32" t="s">
        <v>35</v>
      </c>
      <c r="K15" s="65">
        <v>46264</v>
      </c>
      <c r="L15" s="36" t="s">
        <v>300</v>
      </c>
      <c r="M15" s="66" t="str">
        <f t="shared" ca="1" si="0"/>
        <v>–</v>
      </c>
      <c r="N15" s="65"/>
      <c r="O15" s="58" t="str">
        <f>IF($B15="","",$B15&amp;"#"&amp;COUNTIFS($B$7:$B15,$B15))</f>
        <v>46252#2</v>
      </c>
    </row>
    <row r="16" spans="1:15" ht="31.5" customHeight="1" x14ac:dyDescent="0.25">
      <c r="A16" s="63" t="str">
        <f>IF($B16="","","V-"&amp;TEXT(COUNT($B$7:$B16),"000"))</f>
        <v>V-010</v>
      </c>
      <c r="B16" s="44">
        <v>46253</v>
      </c>
      <c r="C16" s="45" t="s">
        <v>301</v>
      </c>
      <c r="D16" s="53" t="s">
        <v>334</v>
      </c>
      <c r="E16" s="53" t="s">
        <v>335</v>
      </c>
      <c r="F16" s="53" t="s">
        <v>336</v>
      </c>
      <c r="G16" s="67">
        <v>0</v>
      </c>
      <c r="H16" s="49" t="s">
        <v>298</v>
      </c>
      <c r="I16" s="53" t="s">
        <v>337</v>
      </c>
      <c r="J16" s="45" t="s">
        <v>148</v>
      </c>
      <c r="K16" s="68">
        <v>46273</v>
      </c>
      <c r="L16" s="49" t="s">
        <v>326</v>
      </c>
      <c r="M16" s="66">
        <f t="shared" ca="1" si="0"/>
        <v>17</v>
      </c>
      <c r="N16" s="68">
        <v>46253</v>
      </c>
      <c r="O16" s="58" t="str">
        <f>IF($B16="","",$B16&amp;"#"&amp;COUNTIFS($B$7:$B16,$B16))</f>
        <v>46253#1</v>
      </c>
    </row>
    <row r="17" spans="1:15" ht="31.5" customHeight="1" x14ac:dyDescent="0.25">
      <c r="A17" s="63" t="str">
        <f>IF($B17="","","V-"&amp;TEXT(COUNT($B$7:$B17),"000"))</f>
        <v>V-011</v>
      </c>
      <c r="B17" s="30">
        <v>46254</v>
      </c>
      <c r="C17" s="32" t="s">
        <v>311</v>
      </c>
      <c r="D17" s="42" t="s">
        <v>338</v>
      </c>
      <c r="E17" s="42" t="s">
        <v>339</v>
      </c>
      <c r="F17" s="42" t="s">
        <v>340</v>
      </c>
      <c r="G17" s="64">
        <v>0</v>
      </c>
      <c r="H17" s="36" t="s">
        <v>298</v>
      </c>
      <c r="I17" s="42" t="s">
        <v>341</v>
      </c>
      <c r="J17" s="32" t="s">
        <v>35</v>
      </c>
      <c r="K17" s="65">
        <v>46271</v>
      </c>
      <c r="L17" s="36" t="s">
        <v>326</v>
      </c>
      <c r="M17" s="66">
        <f t="shared" ca="1" si="0"/>
        <v>15</v>
      </c>
      <c r="N17" s="65"/>
      <c r="O17" s="58" t="str">
        <f>IF($B17="","",$B17&amp;"#"&amp;COUNTIFS($B$7:$B17,$B17))</f>
        <v>46254#1</v>
      </c>
    </row>
    <row r="18" spans="1:15" ht="31.5" customHeight="1" x14ac:dyDescent="0.25">
      <c r="A18" s="63" t="str">
        <f>IF($B18="","","V-"&amp;TEXT(COUNT($B$7:$B18),"000"))</f>
        <v>V-012</v>
      </c>
      <c r="B18" s="44">
        <v>46255</v>
      </c>
      <c r="C18" s="45" t="s">
        <v>342</v>
      </c>
      <c r="D18" s="53" t="s">
        <v>25</v>
      </c>
      <c r="E18" s="53" t="s">
        <v>343</v>
      </c>
      <c r="F18" s="53" t="s">
        <v>344</v>
      </c>
      <c r="G18" s="67">
        <v>0</v>
      </c>
      <c r="H18" s="49" t="s">
        <v>315</v>
      </c>
      <c r="I18" s="53" t="s">
        <v>345</v>
      </c>
      <c r="J18" s="45" t="s">
        <v>148</v>
      </c>
      <c r="K18" s="68">
        <v>46281</v>
      </c>
      <c r="L18" s="49" t="s">
        <v>162</v>
      </c>
      <c r="M18" s="66">
        <f t="shared" ca="1" si="0"/>
        <v>25</v>
      </c>
      <c r="N18" s="68"/>
      <c r="O18" s="58" t="str">
        <f>IF($B18="","",$B18&amp;"#"&amp;COUNTIFS($B$7:$B18,$B18))</f>
        <v>46255#1</v>
      </c>
    </row>
    <row r="19" spans="1:15" ht="16.5" customHeight="1" x14ac:dyDescent="0.25">
      <c r="A19" s="63" t="str">
        <f>IF($B19="","","V-"&amp;TEXT(COUNT($B$7:$B19),"000"))</f>
        <v/>
      </c>
      <c r="B19" s="30"/>
      <c r="C19" s="32"/>
      <c r="D19" s="42"/>
      <c r="E19" s="42"/>
      <c r="F19" s="42"/>
      <c r="G19" s="64"/>
      <c r="H19" s="36"/>
      <c r="I19" s="42"/>
      <c r="J19" s="32"/>
      <c r="K19" s="65"/>
      <c r="L19" s="36"/>
      <c r="M19" s="66" t="str">
        <f t="shared" ca="1" si="0"/>
        <v/>
      </c>
      <c r="N19" s="65"/>
      <c r="O19" s="58" t="str">
        <f>IF($B19="","",$B19&amp;"#"&amp;COUNTIFS($B$7:$B19,$B19))</f>
        <v/>
      </c>
    </row>
    <row r="20" spans="1:15" ht="16.5" customHeight="1" x14ac:dyDescent="0.25">
      <c r="A20" s="63" t="str">
        <f>IF($B20="","","V-"&amp;TEXT(COUNT($B$7:$B20),"000"))</f>
        <v/>
      </c>
      <c r="B20" s="44"/>
      <c r="C20" s="45"/>
      <c r="D20" s="53"/>
      <c r="E20" s="53"/>
      <c r="F20" s="53"/>
      <c r="G20" s="67"/>
      <c r="H20" s="49"/>
      <c r="I20" s="53"/>
      <c r="J20" s="45"/>
      <c r="K20" s="68"/>
      <c r="L20" s="49"/>
      <c r="M20" s="66" t="str">
        <f t="shared" ca="1" si="0"/>
        <v/>
      </c>
      <c r="N20" s="68"/>
      <c r="O20" s="58" t="str">
        <f>IF($B20="","",$B20&amp;"#"&amp;COUNTIFS($B$7:$B20,$B20))</f>
        <v/>
      </c>
    </row>
    <row r="21" spans="1:15" ht="16.5" customHeight="1" x14ac:dyDescent="0.25">
      <c r="A21" s="63" t="str">
        <f>IF($B21="","","V-"&amp;TEXT(COUNT($B$7:$B21),"000"))</f>
        <v/>
      </c>
      <c r="B21" s="30"/>
      <c r="C21" s="32"/>
      <c r="D21" s="42"/>
      <c r="E21" s="42"/>
      <c r="F21" s="42"/>
      <c r="G21" s="64"/>
      <c r="H21" s="36"/>
      <c r="I21" s="42"/>
      <c r="J21" s="32"/>
      <c r="K21" s="65"/>
      <c r="L21" s="36"/>
      <c r="M21" s="66" t="str">
        <f t="shared" ca="1" si="0"/>
        <v/>
      </c>
      <c r="N21" s="65"/>
      <c r="O21" s="58" t="str">
        <f>IF($B21="","",$B21&amp;"#"&amp;COUNTIFS($B$7:$B21,$B21))</f>
        <v/>
      </c>
    </row>
    <row r="22" spans="1:15" ht="16.5" customHeight="1" x14ac:dyDescent="0.25">
      <c r="A22" s="63" t="str">
        <f>IF($B22="","","V-"&amp;TEXT(COUNT($B$7:$B22),"000"))</f>
        <v/>
      </c>
      <c r="B22" s="44"/>
      <c r="C22" s="45"/>
      <c r="D22" s="53"/>
      <c r="E22" s="53"/>
      <c r="F22" s="53"/>
      <c r="G22" s="67"/>
      <c r="H22" s="49"/>
      <c r="I22" s="53"/>
      <c r="J22" s="45"/>
      <c r="K22" s="68"/>
      <c r="L22" s="49"/>
      <c r="M22" s="66" t="str">
        <f t="shared" ca="1" si="0"/>
        <v/>
      </c>
      <c r="N22" s="68"/>
      <c r="O22" s="58" t="str">
        <f>IF($B22="","",$B22&amp;"#"&amp;COUNTIFS($B$7:$B22,$B22))</f>
        <v/>
      </c>
    </row>
    <row r="23" spans="1:15" ht="16.5" customHeight="1" x14ac:dyDescent="0.25">
      <c r="A23" s="63" t="str">
        <f>IF($B23="","","V-"&amp;TEXT(COUNT($B$7:$B23),"000"))</f>
        <v/>
      </c>
      <c r="B23" s="30"/>
      <c r="C23" s="32"/>
      <c r="D23" s="42"/>
      <c r="E23" s="42"/>
      <c r="F23" s="42"/>
      <c r="G23" s="64"/>
      <c r="H23" s="36"/>
      <c r="I23" s="42"/>
      <c r="J23" s="32"/>
      <c r="K23" s="65"/>
      <c r="L23" s="36"/>
      <c r="M23" s="66" t="str">
        <f t="shared" ca="1" si="0"/>
        <v/>
      </c>
      <c r="N23" s="65"/>
      <c r="O23" s="58" t="str">
        <f>IF($B23="","",$B23&amp;"#"&amp;COUNTIFS($B$7:$B23,$B23))</f>
        <v/>
      </c>
    </row>
    <row r="24" spans="1:15" ht="16.5" customHeight="1" x14ac:dyDescent="0.25">
      <c r="A24" s="63" t="str">
        <f>IF($B24="","","V-"&amp;TEXT(COUNT($B$7:$B24),"000"))</f>
        <v/>
      </c>
      <c r="B24" s="44"/>
      <c r="C24" s="45"/>
      <c r="D24" s="53"/>
      <c r="E24" s="53"/>
      <c r="F24" s="53"/>
      <c r="G24" s="67"/>
      <c r="H24" s="49"/>
      <c r="I24" s="53"/>
      <c r="J24" s="45"/>
      <c r="K24" s="68"/>
      <c r="L24" s="49"/>
      <c r="M24" s="66" t="str">
        <f t="shared" ca="1" si="0"/>
        <v/>
      </c>
      <c r="N24" s="68"/>
      <c r="O24" s="58" t="str">
        <f>IF($B24="","",$B24&amp;"#"&amp;COUNTIFS($B$7:$B24,$B24))</f>
        <v/>
      </c>
    </row>
    <row r="25" spans="1:15" ht="16.5" customHeight="1" x14ac:dyDescent="0.25">
      <c r="A25" s="63" t="str">
        <f>IF($B25="","","V-"&amp;TEXT(COUNT($B$7:$B25),"000"))</f>
        <v/>
      </c>
      <c r="B25" s="30"/>
      <c r="C25" s="32"/>
      <c r="D25" s="42"/>
      <c r="E25" s="42"/>
      <c r="F25" s="42"/>
      <c r="G25" s="64"/>
      <c r="H25" s="36"/>
      <c r="I25" s="42"/>
      <c r="J25" s="32"/>
      <c r="K25" s="65"/>
      <c r="L25" s="36"/>
      <c r="M25" s="66" t="str">
        <f t="shared" ca="1" si="0"/>
        <v/>
      </c>
      <c r="N25" s="65"/>
      <c r="O25" s="58" t="str">
        <f>IF($B25="","",$B25&amp;"#"&amp;COUNTIFS($B$7:$B25,$B25))</f>
        <v/>
      </c>
    </row>
    <row r="26" spans="1:15" ht="16.5" customHeight="1" x14ac:dyDescent="0.25">
      <c r="A26" s="63" t="str">
        <f>IF($B26="","","V-"&amp;TEXT(COUNT($B$7:$B26),"000"))</f>
        <v/>
      </c>
      <c r="B26" s="44"/>
      <c r="C26" s="45"/>
      <c r="D26" s="53"/>
      <c r="E26" s="53"/>
      <c r="F26" s="53"/>
      <c r="G26" s="67"/>
      <c r="H26" s="49"/>
      <c r="I26" s="53"/>
      <c r="J26" s="45"/>
      <c r="K26" s="68"/>
      <c r="L26" s="49"/>
      <c r="M26" s="66" t="str">
        <f t="shared" ca="1" si="0"/>
        <v/>
      </c>
      <c r="N26" s="68"/>
      <c r="O26" s="58" t="str">
        <f>IF($B26="","",$B26&amp;"#"&amp;COUNTIFS($B$7:$B26,$B26))</f>
        <v/>
      </c>
    </row>
    <row r="27" spans="1:15" ht="16.5" customHeight="1" x14ac:dyDescent="0.25">
      <c r="A27" s="63" t="str">
        <f>IF($B27="","","V-"&amp;TEXT(COUNT($B$7:$B27),"000"))</f>
        <v/>
      </c>
      <c r="B27" s="30"/>
      <c r="C27" s="32"/>
      <c r="D27" s="42"/>
      <c r="E27" s="42"/>
      <c r="F27" s="42"/>
      <c r="G27" s="64"/>
      <c r="H27" s="36"/>
      <c r="I27" s="42"/>
      <c r="J27" s="32"/>
      <c r="K27" s="65"/>
      <c r="L27" s="36"/>
      <c r="M27" s="66" t="str">
        <f t="shared" ca="1" si="0"/>
        <v/>
      </c>
      <c r="N27" s="65"/>
      <c r="O27" s="58" t="str">
        <f>IF($B27="","",$B27&amp;"#"&amp;COUNTIFS($B$7:$B27,$B27))</f>
        <v/>
      </c>
    </row>
    <row r="28" spans="1:15" ht="16.5" customHeight="1" x14ac:dyDescent="0.25">
      <c r="A28" s="63" t="str">
        <f>IF($B28="","","V-"&amp;TEXT(COUNT($B$7:$B28),"000"))</f>
        <v/>
      </c>
      <c r="B28" s="44"/>
      <c r="C28" s="45"/>
      <c r="D28" s="53"/>
      <c r="E28" s="53"/>
      <c r="F28" s="53"/>
      <c r="G28" s="67"/>
      <c r="H28" s="49"/>
      <c r="I28" s="53"/>
      <c r="J28" s="45"/>
      <c r="K28" s="68"/>
      <c r="L28" s="49"/>
      <c r="M28" s="66" t="str">
        <f t="shared" ca="1" si="0"/>
        <v/>
      </c>
      <c r="N28" s="68"/>
      <c r="O28" s="58" t="str">
        <f>IF($B28="","",$B28&amp;"#"&amp;COUNTIFS($B$7:$B28,$B28))</f>
        <v/>
      </c>
    </row>
    <row r="29" spans="1:15" ht="16.5" customHeight="1" x14ac:dyDescent="0.25">
      <c r="A29" s="63" t="str">
        <f>IF($B29="","","V-"&amp;TEXT(COUNT($B$7:$B29),"000"))</f>
        <v/>
      </c>
      <c r="B29" s="30"/>
      <c r="C29" s="32"/>
      <c r="D29" s="42"/>
      <c r="E29" s="42"/>
      <c r="F29" s="42"/>
      <c r="G29" s="64"/>
      <c r="H29" s="36"/>
      <c r="I29" s="42"/>
      <c r="J29" s="32"/>
      <c r="K29" s="65"/>
      <c r="L29" s="36"/>
      <c r="M29" s="66" t="str">
        <f t="shared" ca="1" si="0"/>
        <v/>
      </c>
      <c r="N29" s="65"/>
      <c r="O29" s="58" t="str">
        <f>IF($B29="","",$B29&amp;"#"&amp;COUNTIFS($B$7:$B29,$B29))</f>
        <v/>
      </c>
    </row>
    <row r="30" spans="1:15" ht="16.5" customHeight="1" x14ac:dyDescent="0.25">
      <c r="A30" s="63" t="str">
        <f>IF($B30="","","V-"&amp;TEXT(COUNT($B$7:$B30),"000"))</f>
        <v/>
      </c>
      <c r="B30" s="44"/>
      <c r="C30" s="45"/>
      <c r="D30" s="53"/>
      <c r="E30" s="53"/>
      <c r="F30" s="53"/>
      <c r="G30" s="67"/>
      <c r="H30" s="49"/>
      <c r="I30" s="53"/>
      <c r="J30" s="45"/>
      <c r="K30" s="68"/>
      <c r="L30" s="49"/>
      <c r="M30" s="66" t="str">
        <f t="shared" ca="1" si="0"/>
        <v/>
      </c>
      <c r="N30" s="68"/>
      <c r="O30" s="58" t="str">
        <f>IF($B30="","",$B30&amp;"#"&amp;COUNTIFS($B$7:$B30,$B30))</f>
        <v/>
      </c>
    </row>
    <row r="31" spans="1:15" ht="16.5" customHeight="1" x14ac:dyDescent="0.25">
      <c r="A31" s="63" t="str">
        <f>IF($B31="","","V-"&amp;TEXT(COUNT($B$7:$B31),"000"))</f>
        <v/>
      </c>
      <c r="B31" s="30"/>
      <c r="C31" s="32"/>
      <c r="D31" s="42"/>
      <c r="E31" s="42"/>
      <c r="F31" s="42"/>
      <c r="G31" s="64"/>
      <c r="H31" s="36"/>
      <c r="I31" s="42"/>
      <c r="J31" s="32"/>
      <c r="K31" s="65"/>
      <c r="L31" s="36"/>
      <c r="M31" s="66" t="str">
        <f t="shared" ca="1" si="0"/>
        <v/>
      </c>
      <c r="N31" s="65"/>
      <c r="O31" s="58" t="str">
        <f>IF($B31="","",$B31&amp;"#"&amp;COUNTIFS($B$7:$B31,$B31))</f>
        <v/>
      </c>
    </row>
    <row r="32" spans="1:15" ht="16.5" customHeight="1" x14ac:dyDescent="0.25">
      <c r="A32" s="63" t="str">
        <f>IF($B32="","","V-"&amp;TEXT(COUNT($B$7:$B32),"000"))</f>
        <v/>
      </c>
      <c r="B32" s="44"/>
      <c r="C32" s="45"/>
      <c r="D32" s="53"/>
      <c r="E32" s="53"/>
      <c r="F32" s="53"/>
      <c r="G32" s="67"/>
      <c r="H32" s="49"/>
      <c r="I32" s="53"/>
      <c r="J32" s="45"/>
      <c r="K32" s="68"/>
      <c r="L32" s="49"/>
      <c r="M32" s="66" t="str">
        <f t="shared" ca="1" si="0"/>
        <v/>
      </c>
      <c r="N32" s="68"/>
      <c r="O32" s="58" t="str">
        <f>IF($B32="","",$B32&amp;"#"&amp;COUNTIFS($B$7:$B32,$B32))</f>
        <v/>
      </c>
    </row>
    <row r="33" spans="1:15" ht="16.5" customHeight="1" x14ac:dyDescent="0.25">
      <c r="A33" s="63" t="str">
        <f>IF($B33="","","V-"&amp;TEXT(COUNT($B$7:$B33),"000"))</f>
        <v/>
      </c>
      <c r="B33" s="30"/>
      <c r="C33" s="32"/>
      <c r="D33" s="42"/>
      <c r="E33" s="42"/>
      <c r="F33" s="42"/>
      <c r="G33" s="64"/>
      <c r="H33" s="36"/>
      <c r="I33" s="42"/>
      <c r="J33" s="32"/>
      <c r="K33" s="65"/>
      <c r="L33" s="36"/>
      <c r="M33" s="66" t="str">
        <f t="shared" ca="1" si="0"/>
        <v/>
      </c>
      <c r="N33" s="65"/>
      <c r="O33" s="58" t="str">
        <f>IF($B33="","",$B33&amp;"#"&amp;COUNTIFS($B$7:$B33,$B33))</f>
        <v/>
      </c>
    </row>
    <row r="34" spans="1:15" ht="16.5" customHeight="1" x14ac:dyDescent="0.25">
      <c r="A34" s="63" t="str">
        <f>IF($B34="","","V-"&amp;TEXT(COUNT($B$7:$B34),"000"))</f>
        <v/>
      </c>
      <c r="B34" s="44"/>
      <c r="C34" s="45"/>
      <c r="D34" s="53"/>
      <c r="E34" s="53"/>
      <c r="F34" s="53"/>
      <c r="G34" s="67"/>
      <c r="H34" s="49"/>
      <c r="I34" s="53"/>
      <c r="J34" s="45"/>
      <c r="K34" s="68"/>
      <c r="L34" s="49"/>
      <c r="M34" s="66" t="str">
        <f t="shared" ca="1" si="0"/>
        <v/>
      </c>
      <c r="N34" s="68"/>
      <c r="O34" s="58" t="str">
        <f>IF($B34="","",$B34&amp;"#"&amp;COUNTIFS($B$7:$B34,$B34))</f>
        <v/>
      </c>
    </row>
    <row r="35" spans="1:15" ht="16.5" customHeight="1" x14ac:dyDescent="0.25">
      <c r="A35" s="63" t="str">
        <f>IF($B35="","","V-"&amp;TEXT(COUNT($B$7:$B35),"000"))</f>
        <v/>
      </c>
      <c r="B35" s="30"/>
      <c r="C35" s="32"/>
      <c r="D35" s="42"/>
      <c r="E35" s="42"/>
      <c r="F35" s="42"/>
      <c r="G35" s="64"/>
      <c r="H35" s="36"/>
      <c r="I35" s="42"/>
      <c r="J35" s="32"/>
      <c r="K35" s="65"/>
      <c r="L35" s="36"/>
      <c r="M35" s="66" t="str">
        <f t="shared" ca="1" si="0"/>
        <v/>
      </c>
      <c r="N35" s="65"/>
      <c r="O35" s="58" t="str">
        <f>IF($B35="","",$B35&amp;"#"&amp;COUNTIFS($B$7:$B35,$B35))</f>
        <v/>
      </c>
    </row>
    <row r="36" spans="1:15" ht="16.5" customHeight="1" x14ac:dyDescent="0.25">
      <c r="A36" s="63" t="str">
        <f>IF($B36="","","V-"&amp;TEXT(COUNT($B$7:$B36),"000"))</f>
        <v/>
      </c>
      <c r="B36" s="44"/>
      <c r="C36" s="45"/>
      <c r="D36" s="53"/>
      <c r="E36" s="53"/>
      <c r="F36" s="53"/>
      <c r="G36" s="67"/>
      <c r="H36" s="49"/>
      <c r="I36" s="53"/>
      <c r="J36" s="45"/>
      <c r="K36" s="68"/>
      <c r="L36" s="49"/>
      <c r="M36" s="66" t="str">
        <f t="shared" ca="1" si="0"/>
        <v/>
      </c>
      <c r="N36" s="68"/>
      <c r="O36" s="58" t="str">
        <f>IF($B36="","",$B36&amp;"#"&amp;COUNTIFS($B$7:$B36,$B36))</f>
        <v/>
      </c>
    </row>
    <row r="37" spans="1:15" ht="16.5" customHeight="1" x14ac:dyDescent="0.25">
      <c r="A37" s="63" t="str">
        <f>IF($B37="","","V-"&amp;TEXT(COUNT($B$7:$B37),"000"))</f>
        <v/>
      </c>
      <c r="B37" s="30"/>
      <c r="C37" s="32"/>
      <c r="D37" s="42"/>
      <c r="E37" s="42"/>
      <c r="F37" s="42"/>
      <c r="G37" s="64"/>
      <c r="H37" s="36"/>
      <c r="I37" s="42"/>
      <c r="J37" s="32"/>
      <c r="K37" s="65"/>
      <c r="L37" s="36"/>
      <c r="M37" s="66" t="str">
        <f t="shared" ca="1" si="0"/>
        <v/>
      </c>
      <c r="N37" s="65"/>
      <c r="O37" s="58" t="str">
        <f>IF($B37="","",$B37&amp;"#"&amp;COUNTIFS($B$7:$B37,$B37))</f>
        <v/>
      </c>
    </row>
    <row r="38" spans="1:15" ht="16.5" customHeight="1" x14ac:dyDescent="0.25">
      <c r="A38" s="63" t="str">
        <f>IF($B38="","","V-"&amp;TEXT(COUNT($B$7:$B38),"000"))</f>
        <v/>
      </c>
      <c r="B38" s="44"/>
      <c r="C38" s="45"/>
      <c r="D38" s="53"/>
      <c r="E38" s="53"/>
      <c r="F38" s="53"/>
      <c r="G38" s="67"/>
      <c r="H38" s="49"/>
      <c r="I38" s="53"/>
      <c r="J38" s="45"/>
      <c r="K38" s="68"/>
      <c r="L38" s="49"/>
      <c r="M38" s="66" t="str">
        <f t="shared" ca="1" si="0"/>
        <v/>
      </c>
      <c r="N38" s="68"/>
      <c r="O38" s="58" t="str">
        <f>IF($B38="","",$B38&amp;"#"&amp;COUNTIFS($B$7:$B38,$B38))</f>
        <v/>
      </c>
    </row>
    <row r="39" spans="1:15" ht="16.5" customHeight="1" x14ac:dyDescent="0.25">
      <c r="A39" s="63" t="str">
        <f>IF($B39="","","V-"&amp;TEXT(COUNT($B$7:$B39),"000"))</f>
        <v/>
      </c>
      <c r="B39" s="30"/>
      <c r="C39" s="32"/>
      <c r="D39" s="42"/>
      <c r="E39" s="42"/>
      <c r="F39" s="42"/>
      <c r="G39" s="64"/>
      <c r="H39" s="36"/>
      <c r="I39" s="42"/>
      <c r="J39" s="32"/>
      <c r="K39" s="65"/>
      <c r="L39" s="36"/>
      <c r="M39" s="66" t="str">
        <f t="shared" ref="M39:M70" ca="1" si="1">IF($B39="","",IF($L39="erledigt","–",IF($K39="","",$K39-TODAY())))</f>
        <v/>
      </c>
      <c r="N39" s="65"/>
      <c r="O39" s="58" t="str">
        <f>IF($B39="","",$B39&amp;"#"&amp;COUNTIFS($B$7:$B39,$B39))</f>
        <v/>
      </c>
    </row>
    <row r="40" spans="1:15" ht="16.5" customHeight="1" x14ac:dyDescent="0.25">
      <c r="A40" s="63" t="str">
        <f>IF($B40="","","V-"&amp;TEXT(COUNT($B$7:$B40),"000"))</f>
        <v/>
      </c>
      <c r="B40" s="44"/>
      <c r="C40" s="45"/>
      <c r="D40" s="53"/>
      <c r="E40" s="53"/>
      <c r="F40" s="53"/>
      <c r="G40" s="67"/>
      <c r="H40" s="49"/>
      <c r="I40" s="53"/>
      <c r="J40" s="45"/>
      <c r="K40" s="68"/>
      <c r="L40" s="49"/>
      <c r="M40" s="66" t="str">
        <f t="shared" ca="1" si="1"/>
        <v/>
      </c>
      <c r="N40" s="68"/>
      <c r="O40" s="58" t="str">
        <f>IF($B40="","",$B40&amp;"#"&amp;COUNTIFS($B$7:$B40,$B40))</f>
        <v/>
      </c>
    </row>
    <row r="41" spans="1:15" ht="16.5" customHeight="1" x14ac:dyDescent="0.25">
      <c r="A41" s="63" t="str">
        <f>IF($B41="","","V-"&amp;TEXT(COUNT($B$7:$B41),"000"))</f>
        <v/>
      </c>
      <c r="B41" s="30"/>
      <c r="C41" s="32"/>
      <c r="D41" s="42"/>
      <c r="E41" s="42"/>
      <c r="F41" s="42"/>
      <c r="G41" s="64"/>
      <c r="H41" s="36"/>
      <c r="I41" s="42"/>
      <c r="J41" s="32"/>
      <c r="K41" s="65"/>
      <c r="L41" s="36"/>
      <c r="M41" s="66" t="str">
        <f t="shared" ca="1" si="1"/>
        <v/>
      </c>
      <c r="N41" s="65"/>
      <c r="O41" s="58" t="str">
        <f>IF($B41="","",$B41&amp;"#"&amp;COUNTIFS($B$7:$B41,$B41))</f>
        <v/>
      </c>
    </row>
    <row r="42" spans="1:15" ht="16.5" customHeight="1" x14ac:dyDescent="0.25">
      <c r="A42" s="63" t="str">
        <f>IF($B42="","","V-"&amp;TEXT(COUNT($B$7:$B42),"000"))</f>
        <v/>
      </c>
      <c r="B42" s="44"/>
      <c r="C42" s="45"/>
      <c r="D42" s="53"/>
      <c r="E42" s="53"/>
      <c r="F42" s="53"/>
      <c r="G42" s="67"/>
      <c r="H42" s="49"/>
      <c r="I42" s="53"/>
      <c r="J42" s="45"/>
      <c r="K42" s="68"/>
      <c r="L42" s="49"/>
      <c r="M42" s="66" t="str">
        <f t="shared" ca="1" si="1"/>
        <v/>
      </c>
      <c r="N42" s="68"/>
      <c r="O42" s="58" t="str">
        <f>IF($B42="","",$B42&amp;"#"&amp;COUNTIFS($B$7:$B42,$B42))</f>
        <v/>
      </c>
    </row>
    <row r="43" spans="1:15" ht="16.5" customHeight="1" x14ac:dyDescent="0.25">
      <c r="A43" s="63" t="str">
        <f>IF($B43="","","V-"&amp;TEXT(COUNT($B$7:$B43),"000"))</f>
        <v/>
      </c>
      <c r="B43" s="30"/>
      <c r="C43" s="32"/>
      <c r="D43" s="42"/>
      <c r="E43" s="42"/>
      <c r="F43" s="42"/>
      <c r="G43" s="64"/>
      <c r="H43" s="36"/>
      <c r="I43" s="42"/>
      <c r="J43" s="32"/>
      <c r="K43" s="65"/>
      <c r="L43" s="36"/>
      <c r="M43" s="66" t="str">
        <f t="shared" ca="1" si="1"/>
        <v/>
      </c>
      <c r="N43" s="65"/>
      <c r="O43" s="58" t="str">
        <f>IF($B43="","",$B43&amp;"#"&amp;COUNTIFS($B$7:$B43,$B43))</f>
        <v/>
      </c>
    </row>
    <row r="44" spans="1:15" ht="16.5" customHeight="1" x14ac:dyDescent="0.25">
      <c r="A44" s="63" t="str">
        <f>IF($B44="","","V-"&amp;TEXT(COUNT($B$7:$B44),"000"))</f>
        <v/>
      </c>
      <c r="B44" s="44"/>
      <c r="C44" s="45"/>
      <c r="D44" s="53"/>
      <c r="E44" s="53"/>
      <c r="F44" s="53"/>
      <c r="G44" s="67"/>
      <c r="H44" s="49"/>
      <c r="I44" s="53"/>
      <c r="J44" s="45"/>
      <c r="K44" s="68"/>
      <c r="L44" s="49"/>
      <c r="M44" s="66" t="str">
        <f t="shared" ca="1" si="1"/>
        <v/>
      </c>
      <c r="N44" s="68"/>
      <c r="O44" s="58" t="str">
        <f>IF($B44="","",$B44&amp;"#"&amp;COUNTIFS($B$7:$B44,$B44))</f>
        <v/>
      </c>
    </row>
    <row r="45" spans="1:15" ht="16.5" customHeight="1" x14ac:dyDescent="0.25">
      <c r="A45" s="63" t="str">
        <f>IF($B45="","","V-"&amp;TEXT(COUNT($B$7:$B45),"000"))</f>
        <v/>
      </c>
      <c r="B45" s="30"/>
      <c r="C45" s="32"/>
      <c r="D45" s="42"/>
      <c r="E45" s="42"/>
      <c r="F45" s="42"/>
      <c r="G45" s="64"/>
      <c r="H45" s="36"/>
      <c r="I45" s="42"/>
      <c r="J45" s="32"/>
      <c r="K45" s="65"/>
      <c r="L45" s="36"/>
      <c r="M45" s="66" t="str">
        <f t="shared" ca="1" si="1"/>
        <v/>
      </c>
      <c r="N45" s="65"/>
      <c r="O45" s="58" t="str">
        <f>IF($B45="","",$B45&amp;"#"&amp;COUNTIFS($B$7:$B45,$B45))</f>
        <v/>
      </c>
    </row>
    <row r="46" spans="1:15" ht="16.5" customHeight="1" x14ac:dyDescent="0.25">
      <c r="A46" s="63" t="str">
        <f>IF($B46="","","V-"&amp;TEXT(COUNT($B$7:$B46),"000"))</f>
        <v/>
      </c>
      <c r="B46" s="44"/>
      <c r="C46" s="45"/>
      <c r="D46" s="53"/>
      <c r="E46" s="53"/>
      <c r="F46" s="53"/>
      <c r="G46" s="67"/>
      <c r="H46" s="49"/>
      <c r="I46" s="53"/>
      <c r="J46" s="45"/>
      <c r="K46" s="68"/>
      <c r="L46" s="49"/>
      <c r="M46" s="66" t="str">
        <f t="shared" ca="1" si="1"/>
        <v/>
      </c>
      <c r="N46" s="68"/>
      <c r="O46" s="58" t="str">
        <f>IF($B46="","",$B46&amp;"#"&amp;COUNTIFS($B$7:$B46,$B46))</f>
        <v/>
      </c>
    </row>
    <row r="47" spans="1:15" ht="16.5" customHeight="1" x14ac:dyDescent="0.25">
      <c r="A47" s="63" t="str">
        <f>IF($B47="","","V-"&amp;TEXT(COUNT($B$7:$B47),"000"))</f>
        <v/>
      </c>
      <c r="B47" s="30"/>
      <c r="C47" s="32"/>
      <c r="D47" s="42"/>
      <c r="E47" s="42"/>
      <c r="F47" s="42"/>
      <c r="G47" s="64"/>
      <c r="H47" s="36"/>
      <c r="I47" s="42"/>
      <c r="J47" s="32"/>
      <c r="K47" s="65"/>
      <c r="L47" s="36"/>
      <c r="M47" s="66" t="str">
        <f t="shared" ca="1" si="1"/>
        <v/>
      </c>
      <c r="N47" s="65"/>
      <c r="O47" s="58" t="str">
        <f>IF($B47="","",$B47&amp;"#"&amp;COUNTIFS($B$7:$B47,$B47))</f>
        <v/>
      </c>
    </row>
    <row r="48" spans="1:15" ht="16.5" customHeight="1" x14ac:dyDescent="0.25">
      <c r="A48" s="63" t="str">
        <f>IF($B48="","","V-"&amp;TEXT(COUNT($B$7:$B48),"000"))</f>
        <v/>
      </c>
      <c r="B48" s="44"/>
      <c r="C48" s="45"/>
      <c r="D48" s="53"/>
      <c r="E48" s="53"/>
      <c r="F48" s="53"/>
      <c r="G48" s="67"/>
      <c r="H48" s="49"/>
      <c r="I48" s="53"/>
      <c r="J48" s="45"/>
      <c r="K48" s="68"/>
      <c r="L48" s="49"/>
      <c r="M48" s="66" t="str">
        <f t="shared" ca="1" si="1"/>
        <v/>
      </c>
      <c r="N48" s="68"/>
      <c r="O48" s="58" t="str">
        <f>IF($B48="","",$B48&amp;"#"&amp;COUNTIFS($B$7:$B48,$B48))</f>
        <v/>
      </c>
    </row>
    <row r="49" spans="1:15" ht="16.5" customHeight="1" x14ac:dyDescent="0.25">
      <c r="A49" s="63" t="str">
        <f>IF($B49="","","V-"&amp;TEXT(COUNT($B$7:$B49),"000"))</f>
        <v/>
      </c>
      <c r="B49" s="30"/>
      <c r="C49" s="32"/>
      <c r="D49" s="42"/>
      <c r="E49" s="42"/>
      <c r="F49" s="42"/>
      <c r="G49" s="64"/>
      <c r="H49" s="36"/>
      <c r="I49" s="42"/>
      <c r="J49" s="32"/>
      <c r="K49" s="65"/>
      <c r="L49" s="36"/>
      <c r="M49" s="66" t="str">
        <f t="shared" ca="1" si="1"/>
        <v/>
      </c>
      <c r="N49" s="65"/>
      <c r="O49" s="58" t="str">
        <f>IF($B49="","",$B49&amp;"#"&amp;COUNTIFS($B$7:$B49,$B49))</f>
        <v/>
      </c>
    </row>
    <row r="50" spans="1:15" ht="16.5" customHeight="1" x14ac:dyDescent="0.25">
      <c r="A50" s="63" t="str">
        <f>IF($B50="","","V-"&amp;TEXT(COUNT($B$7:$B50),"000"))</f>
        <v/>
      </c>
      <c r="B50" s="44"/>
      <c r="C50" s="45"/>
      <c r="D50" s="53"/>
      <c r="E50" s="53"/>
      <c r="F50" s="53"/>
      <c r="G50" s="67"/>
      <c r="H50" s="49"/>
      <c r="I50" s="53"/>
      <c r="J50" s="45"/>
      <c r="K50" s="68"/>
      <c r="L50" s="49"/>
      <c r="M50" s="66" t="str">
        <f t="shared" ca="1" si="1"/>
        <v/>
      </c>
      <c r="N50" s="68"/>
      <c r="O50" s="58" t="str">
        <f>IF($B50="","",$B50&amp;"#"&amp;COUNTIFS($B$7:$B50,$B50))</f>
        <v/>
      </c>
    </row>
    <row r="51" spans="1:15" ht="16.5" customHeight="1" x14ac:dyDescent="0.25">
      <c r="A51" s="63" t="str">
        <f>IF($B51="","","V-"&amp;TEXT(COUNT($B$7:$B51),"000"))</f>
        <v/>
      </c>
      <c r="B51" s="30"/>
      <c r="C51" s="32"/>
      <c r="D51" s="42"/>
      <c r="E51" s="42"/>
      <c r="F51" s="42"/>
      <c r="G51" s="64"/>
      <c r="H51" s="36"/>
      <c r="I51" s="42"/>
      <c r="J51" s="32"/>
      <c r="K51" s="65"/>
      <c r="L51" s="36"/>
      <c r="M51" s="66" t="str">
        <f t="shared" ca="1" si="1"/>
        <v/>
      </c>
      <c r="N51" s="65"/>
      <c r="O51" s="58" t="str">
        <f>IF($B51="","",$B51&amp;"#"&amp;COUNTIFS($B$7:$B51,$B51))</f>
        <v/>
      </c>
    </row>
    <row r="52" spans="1:15" ht="16.5" customHeight="1" x14ac:dyDescent="0.25">
      <c r="A52" s="63" t="str">
        <f>IF($B52="","","V-"&amp;TEXT(COUNT($B$7:$B52),"000"))</f>
        <v/>
      </c>
      <c r="B52" s="44"/>
      <c r="C52" s="45"/>
      <c r="D52" s="53"/>
      <c r="E52" s="53"/>
      <c r="F52" s="53"/>
      <c r="G52" s="67"/>
      <c r="H52" s="49"/>
      <c r="I52" s="53"/>
      <c r="J52" s="45"/>
      <c r="K52" s="68"/>
      <c r="L52" s="49"/>
      <c r="M52" s="66" t="str">
        <f t="shared" ca="1" si="1"/>
        <v/>
      </c>
      <c r="N52" s="68"/>
      <c r="O52" s="58" t="str">
        <f>IF($B52="","",$B52&amp;"#"&amp;COUNTIFS($B$7:$B52,$B52))</f>
        <v/>
      </c>
    </row>
    <row r="53" spans="1:15" ht="16.5" customHeight="1" x14ac:dyDescent="0.25">
      <c r="A53" s="63" t="str">
        <f>IF($B53="","","V-"&amp;TEXT(COUNT($B$7:$B53),"000"))</f>
        <v/>
      </c>
      <c r="B53" s="30"/>
      <c r="C53" s="32"/>
      <c r="D53" s="42"/>
      <c r="E53" s="42"/>
      <c r="F53" s="42"/>
      <c r="G53" s="64"/>
      <c r="H53" s="36"/>
      <c r="I53" s="42"/>
      <c r="J53" s="32"/>
      <c r="K53" s="65"/>
      <c r="L53" s="36"/>
      <c r="M53" s="66" t="str">
        <f t="shared" ca="1" si="1"/>
        <v/>
      </c>
      <c r="N53" s="65"/>
      <c r="O53" s="58" t="str">
        <f>IF($B53="","",$B53&amp;"#"&amp;COUNTIFS($B$7:$B53,$B53))</f>
        <v/>
      </c>
    </row>
    <row r="54" spans="1:15" ht="16.5" customHeight="1" x14ac:dyDescent="0.25">
      <c r="A54" s="63" t="str">
        <f>IF($B54="","","V-"&amp;TEXT(COUNT($B$7:$B54),"000"))</f>
        <v/>
      </c>
      <c r="B54" s="44"/>
      <c r="C54" s="45"/>
      <c r="D54" s="53"/>
      <c r="E54" s="53"/>
      <c r="F54" s="53"/>
      <c r="G54" s="67"/>
      <c r="H54" s="49"/>
      <c r="I54" s="53"/>
      <c r="J54" s="45"/>
      <c r="K54" s="68"/>
      <c r="L54" s="49"/>
      <c r="M54" s="66" t="str">
        <f t="shared" ca="1" si="1"/>
        <v/>
      </c>
      <c r="N54" s="68"/>
      <c r="O54" s="58" t="str">
        <f>IF($B54="","",$B54&amp;"#"&amp;COUNTIFS($B$7:$B54,$B54))</f>
        <v/>
      </c>
    </row>
    <row r="55" spans="1:15" ht="16.5" customHeight="1" x14ac:dyDescent="0.25">
      <c r="A55" s="63" t="str">
        <f>IF($B55="","","V-"&amp;TEXT(COUNT($B$7:$B55),"000"))</f>
        <v/>
      </c>
      <c r="B55" s="30"/>
      <c r="C55" s="32"/>
      <c r="D55" s="42"/>
      <c r="E55" s="42"/>
      <c r="F55" s="42"/>
      <c r="G55" s="64"/>
      <c r="H55" s="36"/>
      <c r="I55" s="42"/>
      <c r="J55" s="32"/>
      <c r="K55" s="65"/>
      <c r="L55" s="36"/>
      <c r="M55" s="66" t="str">
        <f t="shared" ca="1" si="1"/>
        <v/>
      </c>
      <c r="N55" s="65"/>
      <c r="O55" s="58" t="str">
        <f>IF($B55="","",$B55&amp;"#"&amp;COUNTIFS($B$7:$B55,$B55))</f>
        <v/>
      </c>
    </row>
    <row r="56" spans="1:15" ht="16.5" customHeight="1" x14ac:dyDescent="0.25">
      <c r="A56" s="63" t="str">
        <f>IF($B56="","","V-"&amp;TEXT(COUNT($B$7:$B56),"000"))</f>
        <v/>
      </c>
      <c r="B56" s="44"/>
      <c r="C56" s="45"/>
      <c r="D56" s="53"/>
      <c r="E56" s="53"/>
      <c r="F56" s="53"/>
      <c r="G56" s="67"/>
      <c r="H56" s="49"/>
      <c r="I56" s="53"/>
      <c r="J56" s="45"/>
      <c r="K56" s="68"/>
      <c r="L56" s="49"/>
      <c r="M56" s="66" t="str">
        <f t="shared" ca="1" si="1"/>
        <v/>
      </c>
      <c r="N56" s="68"/>
      <c r="O56" s="58" t="str">
        <f>IF($B56="","",$B56&amp;"#"&amp;COUNTIFS($B$7:$B56,$B56))</f>
        <v/>
      </c>
    </row>
    <row r="57" spans="1:15" ht="16.5" customHeight="1" x14ac:dyDescent="0.25">
      <c r="A57" s="63" t="str">
        <f>IF($B57="","","V-"&amp;TEXT(COUNT($B$7:$B57),"000"))</f>
        <v/>
      </c>
      <c r="B57" s="30"/>
      <c r="C57" s="32"/>
      <c r="D57" s="42"/>
      <c r="E57" s="42"/>
      <c r="F57" s="42"/>
      <c r="G57" s="64"/>
      <c r="H57" s="36"/>
      <c r="I57" s="42"/>
      <c r="J57" s="32"/>
      <c r="K57" s="65"/>
      <c r="L57" s="36"/>
      <c r="M57" s="66" t="str">
        <f t="shared" ca="1" si="1"/>
        <v/>
      </c>
      <c r="N57" s="65"/>
      <c r="O57" s="58" t="str">
        <f>IF($B57="","",$B57&amp;"#"&amp;COUNTIFS($B$7:$B57,$B57))</f>
        <v/>
      </c>
    </row>
    <row r="58" spans="1:15" ht="16.5" customHeight="1" x14ac:dyDescent="0.25">
      <c r="A58" s="63" t="str">
        <f>IF($B58="","","V-"&amp;TEXT(COUNT($B$7:$B58),"000"))</f>
        <v/>
      </c>
      <c r="B58" s="44"/>
      <c r="C58" s="45"/>
      <c r="D58" s="53"/>
      <c r="E58" s="53"/>
      <c r="F58" s="53"/>
      <c r="G58" s="67"/>
      <c r="H58" s="49"/>
      <c r="I58" s="53"/>
      <c r="J58" s="45"/>
      <c r="K58" s="68"/>
      <c r="L58" s="49"/>
      <c r="M58" s="66" t="str">
        <f t="shared" ca="1" si="1"/>
        <v/>
      </c>
      <c r="N58" s="68"/>
      <c r="O58" s="58" t="str">
        <f>IF($B58="","",$B58&amp;"#"&amp;COUNTIFS($B$7:$B58,$B58))</f>
        <v/>
      </c>
    </row>
    <row r="59" spans="1:15" ht="16.5" customHeight="1" x14ac:dyDescent="0.25">
      <c r="A59" s="63" t="str">
        <f>IF($B59="","","V-"&amp;TEXT(COUNT($B$7:$B59),"000"))</f>
        <v/>
      </c>
      <c r="B59" s="30"/>
      <c r="C59" s="32"/>
      <c r="D59" s="42"/>
      <c r="E59" s="42"/>
      <c r="F59" s="42"/>
      <c r="G59" s="64"/>
      <c r="H59" s="36"/>
      <c r="I59" s="42"/>
      <c r="J59" s="32"/>
      <c r="K59" s="65"/>
      <c r="L59" s="36"/>
      <c r="M59" s="66" t="str">
        <f t="shared" ca="1" si="1"/>
        <v/>
      </c>
      <c r="N59" s="65"/>
      <c r="O59" s="58" t="str">
        <f>IF($B59="","",$B59&amp;"#"&amp;COUNTIFS($B$7:$B59,$B59))</f>
        <v/>
      </c>
    </row>
    <row r="60" spans="1:15" ht="16.5" customHeight="1" x14ac:dyDescent="0.25">
      <c r="A60" s="63" t="str">
        <f>IF($B60="","","V-"&amp;TEXT(COUNT($B$7:$B60),"000"))</f>
        <v/>
      </c>
      <c r="B60" s="44"/>
      <c r="C60" s="45"/>
      <c r="D60" s="53"/>
      <c r="E60" s="53"/>
      <c r="F60" s="53"/>
      <c r="G60" s="67"/>
      <c r="H60" s="49"/>
      <c r="I60" s="53"/>
      <c r="J60" s="45"/>
      <c r="K60" s="68"/>
      <c r="L60" s="49"/>
      <c r="M60" s="66" t="str">
        <f t="shared" ca="1" si="1"/>
        <v/>
      </c>
      <c r="N60" s="68"/>
      <c r="O60" s="58" t="str">
        <f>IF($B60="","",$B60&amp;"#"&amp;COUNTIFS($B$7:$B60,$B60))</f>
        <v/>
      </c>
    </row>
    <row r="61" spans="1:15" ht="16.5" customHeight="1" x14ac:dyDescent="0.25">
      <c r="A61" s="63" t="str">
        <f>IF($B61="","","V-"&amp;TEXT(COUNT($B$7:$B61),"000"))</f>
        <v/>
      </c>
      <c r="B61" s="30"/>
      <c r="C61" s="32"/>
      <c r="D61" s="42"/>
      <c r="E61" s="42"/>
      <c r="F61" s="42"/>
      <c r="G61" s="64"/>
      <c r="H61" s="36"/>
      <c r="I61" s="42"/>
      <c r="J61" s="32"/>
      <c r="K61" s="65"/>
      <c r="L61" s="36"/>
      <c r="M61" s="66" t="str">
        <f t="shared" ca="1" si="1"/>
        <v/>
      </c>
      <c r="N61" s="65"/>
      <c r="O61" s="58" t="str">
        <f>IF($B61="","",$B61&amp;"#"&amp;COUNTIFS($B$7:$B61,$B61))</f>
        <v/>
      </c>
    </row>
    <row r="62" spans="1:15" ht="16.5" customHeight="1" x14ac:dyDescent="0.25">
      <c r="A62" s="63" t="str">
        <f>IF($B62="","","V-"&amp;TEXT(COUNT($B$7:$B62),"000"))</f>
        <v/>
      </c>
      <c r="B62" s="44"/>
      <c r="C62" s="45"/>
      <c r="D62" s="53"/>
      <c r="E62" s="53"/>
      <c r="F62" s="53"/>
      <c r="G62" s="67"/>
      <c r="H62" s="49"/>
      <c r="I62" s="53"/>
      <c r="J62" s="45"/>
      <c r="K62" s="68"/>
      <c r="L62" s="49"/>
      <c r="M62" s="66" t="str">
        <f t="shared" ca="1" si="1"/>
        <v/>
      </c>
      <c r="N62" s="68"/>
      <c r="O62" s="58" t="str">
        <f>IF($B62="","",$B62&amp;"#"&amp;COUNTIFS($B$7:$B62,$B62))</f>
        <v/>
      </c>
    </row>
    <row r="63" spans="1:15" ht="16.5" customHeight="1" x14ac:dyDescent="0.25">
      <c r="A63" s="63" t="str">
        <f>IF($B63="","","V-"&amp;TEXT(COUNT($B$7:$B63),"000"))</f>
        <v/>
      </c>
      <c r="B63" s="30"/>
      <c r="C63" s="32"/>
      <c r="D63" s="42"/>
      <c r="E63" s="42"/>
      <c r="F63" s="42"/>
      <c r="G63" s="64"/>
      <c r="H63" s="36"/>
      <c r="I63" s="42"/>
      <c r="J63" s="32"/>
      <c r="K63" s="65"/>
      <c r="L63" s="36"/>
      <c r="M63" s="66" t="str">
        <f t="shared" ca="1" si="1"/>
        <v/>
      </c>
      <c r="N63" s="65"/>
      <c r="O63" s="58" t="str">
        <f>IF($B63="","",$B63&amp;"#"&amp;COUNTIFS($B$7:$B63,$B63))</f>
        <v/>
      </c>
    </row>
    <row r="64" spans="1:15" ht="16.5" customHeight="1" x14ac:dyDescent="0.25">
      <c r="A64" s="63" t="str">
        <f>IF($B64="","","V-"&amp;TEXT(COUNT($B$7:$B64),"000"))</f>
        <v/>
      </c>
      <c r="B64" s="44"/>
      <c r="C64" s="45"/>
      <c r="D64" s="53"/>
      <c r="E64" s="53"/>
      <c r="F64" s="53"/>
      <c r="G64" s="67"/>
      <c r="H64" s="49"/>
      <c r="I64" s="53"/>
      <c r="J64" s="45"/>
      <c r="K64" s="68"/>
      <c r="L64" s="49"/>
      <c r="M64" s="66" t="str">
        <f t="shared" ca="1" si="1"/>
        <v/>
      </c>
      <c r="N64" s="68"/>
      <c r="O64" s="58" t="str">
        <f>IF($B64="","",$B64&amp;"#"&amp;COUNTIFS($B$7:$B64,$B64))</f>
        <v/>
      </c>
    </row>
    <row r="65" spans="1:15" ht="16.5" customHeight="1" x14ac:dyDescent="0.25">
      <c r="A65" s="63" t="str">
        <f>IF($B65="","","V-"&amp;TEXT(COUNT($B$7:$B65),"000"))</f>
        <v/>
      </c>
      <c r="B65" s="30"/>
      <c r="C65" s="32"/>
      <c r="D65" s="42"/>
      <c r="E65" s="42"/>
      <c r="F65" s="42"/>
      <c r="G65" s="64"/>
      <c r="H65" s="36"/>
      <c r="I65" s="42"/>
      <c r="J65" s="32"/>
      <c r="K65" s="65"/>
      <c r="L65" s="36"/>
      <c r="M65" s="66" t="str">
        <f t="shared" ca="1" si="1"/>
        <v/>
      </c>
      <c r="N65" s="65"/>
      <c r="O65" s="58" t="str">
        <f>IF($B65="","",$B65&amp;"#"&amp;COUNTIFS($B$7:$B65,$B65))</f>
        <v/>
      </c>
    </row>
    <row r="66" spans="1:15" ht="16.5" customHeight="1" x14ac:dyDescent="0.25">
      <c r="A66" s="63" t="str">
        <f>IF($B66="","","V-"&amp;TEXT(COUNT($B$7:$B66),"000"))</f>
        <v/>
      </c>
      <c r="B66" s="44"/>
      <c r="C66" s="45"/>
      <c r="D66" s="53"/>
      <c r="E66" s="53"/>
      <c r="F66" s="53"/>
      <c r="G66" s="67"/>
      <c r="H66" s="49"/>
      <c r="I66" s="53"/>
      <c r="J66" s="45"/>
      <c r="K66" s="68"/>
      <c r="L66" s="49"/>
      <c r="M66" s="66" t="str">
        <f t="shared" ca="1" si="1"/>
        <v/>
      </c>
      <c r="N66" s="68"/>
      <c r="O66" s="58" t="str">
        <f>IF($B66="","",$B66&amp;"#"&amp;COUNTIFS($B$7:$B66,$B66))</f>
        <v/>
      </c>
    </row>
    <row r="67" spans="1:15" ht="16.5" customHeight="1" x14ac:dyDescent="0.25">
      <c r="A67" s="63" t="str">
        <f>IF($B67="","","V-"&amp;TEXT(COUNT($B$7:$B67),"000"))</f>
        <v/>
      </c>
      <c r="B67" s="30"/>
      <c r="C67" s="32"/>
      <c r="D67" s="42"/>
      <c r="E67" s="42"/>
      <c r="F67" s="42"/>
      <c r="G67" s="64"/>
      <c r="H67" s="36"/>
      <c r="I67" s="42"/>
      <c r="J67" s="32"/>
      <c r="K67" s="65"/>
      <c r="L67" s="36"/>
      <c r="M67" s="66" t="str">
        <f t="shared" ca="1" si="1"/>
        <v/>
      </c>
      <c r="N67" s="65"/>
      <c r="O67" s="58" t="str">
        <f>IF($B67="","",$B67&amp;"#"&amp;COUNTIFS($B$7:$B67,$B67))</f>
        <v/>
      </c>
    </row>
    <row r="68" spans="1:15" ht="16.5" customHeight="1" x14ac:dyDescent="0.25">
      <c r="A68" s="63" t="str">
        <f>IF($B68="","","V-"&amp;TEXT(COUNT($B$7:$B68),"000"))</f>
        <v/>
      </c>
      <c r="B68" s="44"/>
      <c r="C68" s="45"/>
      <c r="D68" s="53"/>
      <c r="E68" s="53"/>
      <c r="F68" s="53"/>
      <c r="G68" s="67"/>
      <c r="H68" s="49"/>
      <c r="I68" s="53"/>
      <c r="J68" s="45"/>
      <c r="K68" s="68"/>
      <c r="L68" s="49"/>
      <c r="M68" s="66" t="str">
        <f t="shared" ca="1" si="1"/>
        <v/>
      </c>
      <c r="N68" s="68"/>
      <c r="O68" s="58" t="str">
        <f>IF($B68="","",$B68&amp;"#"&amp;COUNTIFS($B$7:$B68,$B68))</f>
        <v/>
      </c>
    </row>
    <row r="69" spans="1:15" ht="16.5" customHeight="1" x14ac:dyDescent="0.25">
      <c r="A69" s="63" t="str">
        <f>IF($B69="","","V-"&amp;TEXT(COUNT($B$7:$B69),"000"))</f>
        <v/>
      </c>
      <c r="B69" s="30"/>
      <c r="C69" s="32"/>
      <c r="D69" s="42"/>
      <c r="E69" s="42"/>
      <c r="F69" s="42"/>
      <c r="G69" s="64"/>
      <c r="H69" s="36"/>
      <c r="I69" s="42"/>
      <c r="J69" s="32"/>
      <c r="K69" s="65"/>
      <c r="L69" s="36"/>
      <c r="M69" s="66" t="str">
        <f t="shared" ca="1" si="1"/>
        <v/>
      </c>
      <c r="N69" s="65"/>
      <c r="O69" s="58" t="str">
        <f>IF($B69="","",$B69&amp;"#"&amp;COUNTIFS($B$7:$B69,$B69))</f>
        <v/>
      </c>
    </row>
    <row r="70" spans="1:15" ht="16.5" customHeight="1" x14ac:dyDescent="0.25">
      <c r="A70" s="63" t="str">
        <f>IF($B70="","","V-"&amp;TEXT(COUNT($B$7:$B70),"000"))</f>
        <v/>
      </c>
      <c r="B70" s="44"/>
      <c r="C70" s="45"/>
      <c r="D70" s="53"/>
      <c r="E70" s="53"/>
      <c r="F70" s="53"/>
      <c r="G70" s="67"/>
      <c r="H70" s="49"/>
      <c r="I70" s="53"/>
      <c r="J70" s="45"/>
      <c r="K70" s="68"/>
      <c r="L70" s="49"/>
      <c r="M70" s="66" t="str">
        <f t="shared" ca="1" si="1"/>
        <v/>
      </c>
      <c r="N70" s="68"/>
      <c r="O70" s="58" t="str">
        <f>IF($B70="","",$B70&amp;"#"&amp;COUNTIFS($B$7:$B70,$B70))</f>
        <v/>
      </c>
    </row>
    <row r="71" spans="1:15" ht="16.5" customHeight="1" x14ac:dyDescent="0.25">
      <c r="A71" s="63" t="str">
        <f>IF($B71="","","V-"&amp;TEXT(COUNT($B$7:$B71),"000"))</f>
        <v/>
      </c>
      <c r="B71" s="30"/>
      <c r="C71" s="32"/>
      <c r="D71" s="42"/>
      <c r="E71" s="42"/>
      <c r="F71" s="42"/>
      <c r="G71" s="64"/>
      <c r="H71" s="36"/>
      <c r="I71" s="42"/>
      <c r="J71" s="32"/>
      <c r="K71" s="65"/>
      <c r="L71" s="36"/>
      <c r="M71" s="66" t="str">
        <f t="shared" ref="M71:M102" ca="1" si="2">IF($B71="","",IF($L71="erledigt","–",IF($K71="","",$K71-TODAY())))</f>
        <v/>
      </c>
      <c r="N71" s="65"/>
      <c r="O71" s="58" t="str">
        <f>IF($B71="","",$B71&amp;"#"&amp;COUNTIFS($B$7:$B71,$B71))</f>
        <v/>
      </c>
    </row>
    <row r="72" spans="1:15" ht="16.5" customHeight="1" x14ac:dyDescent="0.25">
      <c r="A72" s="63" t="str">
        <f>IF($B72="","","V-"&amp;TEXT(COUNT($B$7:$B72),"000"))</f>
        <v/>
      </c>
      <c r="B72" s="44"/>
      <c r="C72" s="45"/>
      <c r="D72" s="53"/>
      <c r="E72" s="53"/>
      <c r="F72" s="53"/>
      <c r="G72" s="67"/>
      <c r="H72" s="49"/>
      <c r="I72" s="53"/>
      <c r="J72" s="45"/>
      <c r="K72" s="68"/>
      <c r="L72" s="49"/>
      <c r="M72" s="66" t="str">
        <f t="shared" ca="1" si="2"/>
        <v/>
      </c>
      <c r="N72" s="68"/>
      <c r="O72" s="58" t="str">
        <f>IF($B72="","",$B72&amp;"#"&amp;COUNTIFS($B$7:$B72,$B72))</f>
        <v/>
      </c>
    </row>
    <row r="73" spans="1:15" ht="16.5" customHeight="1" x14ac:dyDescent="0.25">
      <c r="A73" s="63" t="str">
        <f>IF($B73="","","V-"&amp;TEXT(COUNT($B$7:$B73),"000"))</f>
        <v/>
      </c>
      <c r="B73" s="30"/>
      <c r="C73" s="32"/>
      <c r="D73" s="42"/>
      <c r="E73" s="42"/>
      <c r="F73" s="42"/>
      <c r="G73" s="64"/>
      <c r="H73" s="36"/>
      <c r="I73" s="42"/>
      <c r="J73" s="32"/>
      <c r="K73" s="65"/>
      <c r="L73" s="36"/>
      <c r="M73" s="66" t="str">
        <f t="shared" ca="1" si="2"/>
        <v/>
      </c>
      <c r="N73" s="65"/>
      <c r="O73" s="58" t="str">
        <f>IF($B73="","",$B73&amp;"#"&amp;COUNTIFS($B$7:$B73,$B73))</f>
        <v/>
      </c>
    </row>
    <row r="74" spans="1:15" ht="16.5" customHeight="1" x14ac:dyDescent="0.25">
      <c r="A74" s="63" t="str">
        <f>IF($B74="","","V-"&amp;TEXT(COUNT($B$7:$B74),"000"))</f>
        <v/>
      </c>
      <c r="B74" s="44"/>
      <c r="C74" s="45"/>
      <c r="D74" s="53"/>
      <c r="E74" s="53"/>
      <c r="F74" s="53"/>
      <c r="G74" s="67"/>
      <c r="H74" s="49"/>
      <c r="I74" s="53"/>
      <c r="J74" s="45"/>
      <c r="K74" s="68"/>
      <c r="L74" s="49"/>
      <c r="M74" s="66" t="str">
        <f t="shared" ca="1" si="2"/>
        <v/>
      </c>
      <c r="N74" s="68"/>
      <c r="O74" s="58" t="str">
        <f>IF($B74="","",$B74&amp;"#"&amp;COUNTIFS($B$7:$B74,$B74))</f>
        <v/>
      </c>
    </row>
    <row r="75" spans="1:15" ht="16.5" customHeight="1" x14ac:dyDescent="0.25">
      <c r="A75" s="63" t="str">
        <f>IF($B75="","","V-"&amp;TEXT(COUNT($B$7:$B75),"000"))</f>
        <v/>
      </c>
      <c r="B75" s="30"/>
      <c r="C75" s="32"/>
      <c r="D75" s="42"/>
      <c r="E75" s="42"/>
      <c r="F75" s="42"/>
      <c r="G75" s="64"/>
      <c r="H75" s="36"/>
      <c r="I75" s="42"/>
      <c r="J75" s="32"/>
      <c r="K75" s="65"/>
      <c r="L75" s="36"/>
      <c r="M75" s="66" t="str">
        <f t="shared" ca="1" si="2"/>
        <v/>
      </c>
      <c r="N75" s="65"/>
      <c r="O75" s="58" t="str">
        <f>IF($B75="","",$B75&amp;"#"&amp;COUNTIFS($B$7:$B75,$B75))</f>
        <v/>
      </c>
    </row>
    <row r="76" spans="1:15" ht="16.5" customHeight="1" x14ac:dyDescent="0.25">
      <c r="A76" s="63" t="str">
        <f>IF($B76="","","V-"&amp;TEXT(COUNT($B$7:$B76),"000"))</f>
        <v/>
      </c>
      <c r="B76" s="44"/>
      <c r="C76" s="45"/>
      <c r="D76" s="53"/>
      <c r="E76" s="53"/>
      <c r="F76" s="53"/>
      <c r="G76" s="67"/>
      <c r="H76" s="49"/>
      <c r="I76" s="53"/>
      <c r="J76" s="45"/>
      <c r="K76" s="68"/>
      <c r="L76" s="49"/>
      <c r="M76" s="66" t="str">
        <f t="shared" ca="1" si="2"/>
        <v/>
      </c>
      <c r="N76" s="68"/>
      <c r="O76" s="58" t="str">
        <f>IF($B76="","",$B76&amp;"#"&amp;COUNTIFS($B$7:$B76,$B76))</f>
        <v/>
      </c>
    </row>
    <row r="77" spans="1:15" ht="16.5" customHeight="1" x14ac:dyDescent="0.25">
      <c r="A77" s="63" t="str">
        <f>IF($B77="","","V-"&amp;TEXT(COUNT($B$7:$B77),"000"))</f>
        <v/>
      </c>
      <c r="B77" s="30"/>
      <c r="C77" s="32"/>
      <c r="D77" s="42"/>
      <c r="E77" s="42"/>
      <c r="F77" s="42"/>
      <c r="G77" s="64"/>
      <c r="H77" s="36"/>
      <c r="I77" s="42"/>
      <c r="J77" s="32"/>
      <c r="K77" s="65"/>
      <c r="L77" s="36"/>
      <c r="M77" s="66" t="str">
        <f t="shared" ca="1" si="2"/>
        <v/>
      </c>
      <c r="N77" s="65"/>
      <c r="O77" s="58" t="str">
        <f>IF($B77="","",$B77&amp;"#"&amp;COUNTIFS($B$7:$B77,$B77))</f>
        <v/>
      </c>
    </row>
    <row r="78" spans="1:15" ht="16.5" customHeight="1" x14ac:dyDescent="0.25">
      <c r="A78" s="63" t="str">
        <f>IF($B78="","","V-"&amp;TEXT(COUNT($B$7:$B78),"000"))</f>
        <v/>
      </c>
      <c r="B78" s="44"/>
      <c r="C78" s="45"/>
      <c r="D78" s="53"/>
      <c r="E78" s="53"/>
      <c r="F78" s="53"/>
      <c r="G78" s="67"/>
      <c r="H78" s="49"/>
      <c r="I78" s="53"/>
      <c r="J78" s="45"/>
      <c r="K78" s="68"/>
      <c r="L78" s="49"/>
      <c r="M78" s="66" t="str">
        <f t="shared" ca="1" si="2"/>
        <v/>
      </c>
      <c r="N78" s="68"/>
      <c r="O78" s="58" t="str">
        <f>IF($B78="","",$B78&amp;"#"&amp;COUNTIFS($B$7:$B78,$B78))</f>
        <v/>
      </c>
    </row>
    <row r="79" spans="1:15" ht="16.5" customHeight="1" x14ac:dyDescent="0.25">
      <c r="A79" s="63" t="str">
        <f>IF($B79="","","V-"&amp;TEXT(COUNT($B$7:$B79),"000"))</f>
        <v/>
      </c>
      <c r="B79" s="30"/>
      <c r="C79" s="32"/>
      <c r="D79" s="42"/>
      <c r="E79" s="42"/>
      <c r="F79" s="42"/>
      <c r="G79" s="64"/>
      <c r="H79" s="36"/>
      <c r="I79" s="42"/>
      <c r="J79" s="32"/>
      <c r="K79" s="65"/>
      <c r="L79" s="36"/>
      <c r="M79" s="66" t="str">
        <f t="shared" ca="1" si="2"/>
        <v/>
      </c>
      <c r="N79" s="65"/>
      <c r="O79" s="58" t="str">
        <f>IF($B79="","",$B79&amp;"#"&amp;COUNTIFS($B$7:$B79,$B79))</f>
        <v/>
      </c>
    </row>
    <row r="80" spans="1:15" ht="16.5" customHeight="1" x14ac:dyDescent="0.25">
      <c r="A80" s="63" t="str">
        <f>IF($B80="","","V-"&amp;TEXT(COUNT($B$7:$B80),"000"))</f>
        <v/>
      </c>
      <c r="B80" s="44"/>
      <c r="C80" s="45"/>
      <c r="D80" s="53"/>
      <c r="E80" s="53"/>
      <c r="F80" s="53"/>
      <c r="G80" s="67"/>
      <c r="H80" s="49"/>
      <c r="I80" s="53"/>
      <c r="J80" s="45"/>
      <c r="K80" s="68"/>
      <c r="L80" s="49"/>
      <c r="M80" s="66" t="str">
        <f t="shared" ca="1" si="2"/>
        <v/>
      </c>
      <c r="N80" s="68"/>
      <c r="O80" s="58" t="str">
        <f>IF($B80="","",$B80&amp;"#"&amp;COUNTIFS($B$7:$B80,$B80))</f>
        <v/>
      </c>
    </row>
    <row r="81" spans="1:15" ht="16.5" customHeight="1" x14ac:dyDescent="0.25">
      <c r="A81" s="63" t="str">
        <f>IF($B81="","","V-"&amp;TEXT(COUNT($B$7:$B81),"000"))</f>
        <v/>
      </c>
      <c r="B81" s="30"/>
      <c r="C81" s="32"/>
      <c r="D81" s="42"/>
      <c r="E81" s="42"/>
      <c r="F81" s="42"/>
      <c r="G81" s="64"/>
      <c r="H81" s="36"/>
      <c r="I81" s="42"/>
      <c r="J81" s="32"/>
      <c r="K81" s="65"/>
      <c r="L81" s="36"/>
      <c r="M81" s="66" t="str">
        <f t="shared" ca="1" si="2"/>
        <v/>
      </c>
      <c r="N81" s="65"/>
      <c r="O81" s="58" t="str">
        <f>IF($B81="","",$B81&amp;"#"&amp;COUNTIFS($B$7:$B81,$B81))</f>
        <v/>
      </c>
    </row>
    <row r="82" spans="1:15" ht="16.5" customHeight="1" x14ac:dyDescent="0.25">
      <c r="A82" s="63" t="str">
        <f>IF($B82="","","V-"&amp;TEXT(COUNT($B$7:$B82),"000"))</f>
        <v/>
      </c>
      <c r="B82" s="44"/>
      <c r="C82" s="45"/>
      <c r="D82" s="53"/>
      <c r="E82" s="53"/>
      <c r="F82" s="53"/>
      <c r="G82" s="67"/>
      <c r="H82" s="49"/>
      <c r="I82" s="53"/>
      <c r="J82" s="45"/>
      <c r="K82" s="68"/>
      <c r="L82" s="49"/>
      <c r="M82" s="66" t="str">
        <f t="shared" ca="1" si="2"/>
        <v/>
      </c>
      <c r="N82" s="68"/>
      <c r="O82" s="58" t="str">
        <f>IF($B82="","",$B82&amp;"#"&amp;COUNTIFS($B$7:$B82,$B82))</f>
        <v/>
      </c>
    </row>
    <row r="83" spans="1:15" ht="16.5" customHeight="1" x14ac:dyDescent="0.25">
      <c r="A83" s="63" t="str">
        <f>IF($B83="","","V-"&amp;TEXT(COUNT($B$7:$B83),"000"))</f>
        <v/>
      </c>
      <c r="B83" s="30"/>
      <c r="C83" s="32"/>
      <c r="D83" s="42"/>
      <c r="E83" s="42"/>
      <c r="F83" s="42"/>
      <c r="G83" s="64"/>
      <c r="H83" s="36"/>
      <c r="I83" s="42"/>
      <c r="J83" s="32"/>
      <c r="K83" s="65"/>
      <c r="L83" s="36"/>
      <c r="M83" s="66" t="str">
        <f t="shared" ca="1" si="2"/>
        <v/>
      </c>
      <c r="N83" s="65"/>
      <c r="O83" s="58" t="str">
        <f>IF($B83="","",$B83&amp;"#"&amp;COUNTIFS($B$7:$B83,$B83))</f>
        <v/>
      </c>
    </row>
    <row r="84" spans="1:15" ht="16.5" customHeight="1" x14ac:dyDescent="0.25">
      <c r="A84" s="63" t="str">
        <f>IF($B84="","","V-"&amp;TEXT(COUNT($B$7:$B84),"000"))</f>
        <v/>
      </c>
      <c r="B84" s="44"/>
      <c r="C84" s="45"/>
      <c r="D84" s="53"/>
      <c r="E84" s="53"/>
      <c r="F84" s="53"/>
      <c r="G84" s="67"/>
      <c r="H84" s="49"/>
      <c r="I84" s="53"/>
      <c r="J84" s="45"/>
      <c r="K84" s="68"/>
      <c r="L84" s="49"/>
      <c r="M84" s="66" t="str">
        <f t="shared" ca="1" si="2"/>
        <v/>
      </c>
      <c r="N84" s="68"/>
      <c r="O84" s="58" t="str">
        <f>IF($B84="","",$B84&amp;"#"&amp;COUNTIFS($B$7:$B84,$B84))</f>
        <v/>
      </c>
    </row>
    <row r="85" spans="1:15" ht="16.5" customHeight="1" x14ac:dyDescent="0.25">
      <c r="A85" s="63" t="str">
        <f>IF($B85="","","V-"&amp;TEXT(COUNT($B$7:$B85),"000"))</f>
        <v/>
      </c>
      <c r="B85" s="30"/>
      <c r="C85" s="32"/>
      <c r="D85" s="42"/>
      <c r="E85" s="42"/>
      <c r="F85" s="42"/>
      <c r="G85" s="64"/>
      <c r="H85" s="36"/>
      <c r="I85" s="42"/>
      <c r="J85" s="32"/>
      <c r="K85" s="65"/>
      <c r="L85" s="36"/>
      <c r="M85" s="66" t="str">
        <f t="shared" ca="1" si="2"/>
        <v/>
      </c>
      <c r="N85" s="65"/>
      <c r="O85" s="58" t="str">
        <f>IF($B85="","",$B85&amp;"#"&amp;COUNTIFS($B$7:$B85,$B85))</f>
        <v/>
      </c>
    </row>
    <row r="86" spans="1:15" ht="16.5" customHeight="1" x14ac:dyDescent="0.25">
      <c r="A86" s="63" t="str">
        <f>IF($B86="","","V-"&amp;TEXT(COUNT($B$7:$B86),"000"))</f>
        <v/>
      </c>
      <c r="B86" s="44"/>
      <c r="C86" s="45"/>
      <c r="D86" s="53"/>
      <c r="E86" s="53"/>
      <c r="F86" s="53"/>
      <c r="G86" s="67"/>
      <c r="H86" s="49"/>
      <c r="I86" s="53"/>
      <c r="J86" s="45"/>
      <c r="K86" s="68"/>
      <c r="L86" s="49"/>
      <c r="M86" s="66" t="str">
        <f t="shared" ca="1" si="2"/>
        <v/>
      </c>
      <c r="N86" s="68"/>
      <c r="O86" s="58" t="str">
        <f>IF($B86="","",$B86&amp;"#"&amp;COUNTIFS($B$7:$B86,$B86))</f>
        <v/>
      </c>
    </row>
    <row r="87" spans="1:15" ht="16.5" customHeight="1" x14ac:dyDescent="0.25">
      <c r="A87" s="63" t="str">
        <f>IF($B87="","","V-"&amp;TEXT(COUNT($B$7:$B87),"000"))</f>
        <v/>
      </c>
      <c r="B87" s="30"/>
      <c r="C87" s="32"/>
      <c r="D87" s="42"/>
      <c r="E87" s="42"/>
      <c r="F87" s="42"/>
      <c r="G87" s="64"/>
      <c r="H87" s="36"/>
      <c r="I87" s="42"/>
      <c r="J87" s="32"/>
      <c r="K87" s="65"/>
      <c r="L87" s="36"/>
      <c r="M87" s="66" t="str">
        <f t="shared" ca="1" si="2"/>
        <v/>
      </c>
      <c r="N87" s="65"/>
      <c r="O87" s="58" t="str">
        <f>IF($B87="","",$B87&amp;"#"&amp;COUNTIFS($B$7:$B87,$B87))</f>
        <v/>
      </c>
    </row>
    <row r="88" spans="1:15" ht="16.5" customHeight="1" x14ac:dyDescent="0.25">
      <c r="A88" s="63" t="str">
        <f>IF($B88="","","V-"&amp;TEXT(COUNT($B$7:$B88),"000"))</f>
        <v/>
      </c>
      <c r="B88" s="44"/>
      <c r="C88" s="45"/>
      <c r="D88" s="53"/>
      <c r="E88" s="53"/>
      <c r="F88" s="53"/>
      <c r="G88" s="67"/>
      <c r="H88" s="49"/>
      <c r="I88" s="53"/>
      <c r="J88" s="45"/>
      <c r="K88" s="68"/>
      <c r="L88" s="49"/>
      <c r="M88" s="66" t="str">
        <f t="shared" ca="1" si="2"/>
        <v/>
      </c>
      <c r="N88" s="68"/>
      <c r="O88" s="58" t="str">
        <f>IF($B88="","",$B88&amp;"#"&amp;COUNTIFS($B$7:$B88,$B88))</f>
        <v/>
      </c>
    </row>
    <row r="89" spans="1:15" ht="16.5" customHeight="1" x14ac:dyDescent="0.25">
      <c r="A89" s="63" t="str">
        <f>IF($B89="","","V-"&amp;TEXT(COUNT($B$7:$B89),"000"))</f>
        <v/>
      </c>
      <c r="B89" s="30"/>
      <c r="C89" s="32"/>
      <c r="D89" s="42"/>
      <c r="E89" s="42"/>
      <c r="F89" s="42"/>
      <c r="G89" s="64"/>
      <c r="H89" s="36"/>
      <c r="I89" s="42"/>
      <c r="J89" s="32"/>
      <c r="K89" s="65"/>
      <c r="L89" s="36"/>
      <c r="M89" s="66" t="str">
        <f t="shared" ca="1" si="2"/>
        <v/>
      </c>
      <c r="N89" s="65"/>
      <c r="O89" s="58" t="str">
        <f>IF($B89="","",$B89&amp;"#"&amp;COUNTIFS($B$7:$B89,$B89))</f>
        <v/>
      </c>
    </row>
    <row r="90" spans="1:15" ht="16.5" customHeight="1" x14ac:dyDescent="0.25">
      <c r="A90" s="63" t="str">
        <f>IF($B90="","","V-"&amp;TEXT(COUNT($B$7:$B90),"000"))</f>
        <v/>
      </c>
      <c r="B90" s="44"/>
      <c r="C90" s="45"/>
      <c r="D90" s="53"/>
      <c r="E90" s="53"/>
      <c r="F90" s="53"/>
      <c r="G90" s="67"/>
      <c r="H90" s="49"/>
      <c r="I90" s="53"/>
      <c r="J90" s="45"/>
      <c r="K90" s="68"/>
      <c r="L90" s="49"/>
      <c r="M90" s="66" t="str">
        <f t="shared" ca="1" si="2"/>
        <v/>
      </c>
      <c r="N90" s="68"/>
      <c r="O90" s="58" t="str">
        <f>IF($B90="","",$B90&amp;"#"&amp;COUNTIFS($B$7:$B90,$B90))</f>
        <v/>
      </c>
    </row>
    <row r="91" spans="1:15" ht="16.5" customHeight="1" x14ac:dyDescent="0.25">
      <c r="A91" s="63" t="str">
        <f>IF($B91="","","V-"&amp;TEXT(COUNT($B$7:$B91),"000"))</f>
        <v/>
      </c>
      <c r="B91" s="30"/>
      <c r="C91" s="32"/>
      <c r="D91" s="42"/>
      <c r="E91" s="42"/>
      <c r="F91" s="42"/>
      <c r="G91" s="64"/>
      <c r="H91" s="36"/>
      <c r="I91" s="42"/>
      <c r="J91" s="32"/>
      <c r="K91" s="65"/>
      <c r="L91" s="36"/>
      <c r="M91" s="66" t="str">
        <f t="shared" ca="1" si="2"/>
        <v/>
      </c>
      <c r="N91" s="65"/>
      <c r="O91" s="58" t="str">
        <f>IF($B91="","",$B91&amp;"#"&amp;COUNTIFS($B$7:$B91,$B91))</f>
        <v/>
      </c>
    </row>
    <row r="92" spans="1:15" ht="16.5" customHeight="1" x14ac:dyDescent="0.25">
      <c r="A92" s="63" t="str">
        <f>IF($B92="","","V-"&amp;TEXT(COUNT($B$7:$B92),"000"))</f>
        <v/>
      </c>
      <c r="B92" s="44"/>
      <c r="C92" s="45"/>
      <c r="D92" s="53"/>
      <c r="E92" s="53"/>
      <c r="F92" s="53"/>
      <c r="G92" s="67"/>
      <c r="H92" s="49"/>
      <c r="I92" s="53"/>
      <c r="J92" s="45"/>
      <c r="K92" s="68"/>
      <c r="L92" s="49"/>
      <c r="M92" s="66" t="str">
        <f t="shared" ca="1" si="2"/>
        <v/>
      </c>
      <c r="N92" s="68"/>
      <c r="O92" s="58" t="str">
        <f>IF($B92="","",$B92&amp;"#"&amp;COUNTIFS($B$7:$B92,$B92))</f>
        <v/>
      </c>
    </row>
    <row r="93" spans="1:15" ht="16.5" customHeight="1" x14ac:dyDescent="0.25">
      <c r="A93" s="63" t="str">
        <f>IF($B93="","","V-"&amp;TEXT(COUNT($B$7:$B93),"000"))</f>
        <v/>
      </c>
      <c r="B93" s="30"/>
      <c r="C93" s="32"/>
      <c r="D93" s="42"/>
      <c r="E93" s="42"/>
      <c r="F93" s="42"/>
      <c r="G93" s="64"/>
      <c r="H93" s="36"/>
      <c r="I93" s="42"/>
      <c r="J93" s="32"/>
      <c r="K93" s="65"/>
      <c r="L93" s="36"/>
      <c r="M93" s="66" t="str">
        <f t="shared" ca="1" si="2"/>
        <v/>
      </c>
      <c r="N93" s="65"/>
      <c r="O93" s="58" t="str">
        <f>IF($B93="","",$B93&amp;"#"&amp;COUNTIFS($B$7:$B93,$B93))</f>
        <v/>
      </c>
    </row>
    <row r="94" spans="1:15" ht="16.5" customHeight="1" x14ac:dyDescent="0.25">
      <c r="A94" s="63" t="str">
        <f>IF($B94="","","V-"&amp;TEXT(COUNT($B$7:$B94),"000"))</f>
        <v/>
      </c>
      <c r="B94" s="44"/>
      <c r="C94" s="45"/>
      <c r="D94" s="53"/>
      <c r="E94" s="53"/>
      <c r="F94" s="53"/>
      <c r="G94" s="67"/>
      <c r="H94" s="49"/>
      <c r="I94" s="53"/>
      <c r="J94" s="45"/>
      <c r="K94" s="68"/>
      <c r="L94" s="49"/>
      <c r="M94" s="66" t="str">
        <f t="shared" ca="1" si="2"/>
        <v/>
      </c>
      <c r="N94" s="68"/>
      <c r="O94" s="58" t="str">
        <f>IF($B94="","",$B94&amp;"#"&amp;COUNTIFS($B$7:$B94,$B94))</f>
        <v/>
      </c>
    </row>
    <row r="95" spans="1:15" ht="16.5" customHeight="1" x14ac:dyDescent="0.25">
      <c r="A95" s="63" t="str">
        <f>IF($B95="","","V-"&amp;TEXT(COUNT($B$7:$B95),"000"))</f>
        <v/>
      </c>
      <c r="B95" s="30"/>
      <c r="C95" s="32"/>
      <c r="D95" s="42"/>
      <c r="E95" s="42"/>
      <c r="F95" s="42"/>
      <c r="G95" s="64"/>
      <c r="H95" s="36"/>
      <c r="I95" s="42"/>
      <c r="J95" s="32"/>
      <c r="K95" s="65"/>
      <c r="L95" s="36"/>
      <c r="M95" s="66" t="str">
        <f t="shared" ca="1" si="2"/>
        <v/>
      </c>
      <c r="N95" s="65"/>
      <c r="O95" s="58" t="str">
        <f>IF($B95="","",$B95&amp;"#"&amp;COUNTIFS($B$7:$B95,$B95))</f>
        <v/>
      </c>
    </row>
    <row r="96" spans="1:15" ht="16.5" customHeight="1" x14ac:dyDescent="0.25">
      <c r="A96" s="63" t="str">
        <f>IF($B96="","","V-"&amp;TEXT(COUNT($B$7:$B96),"000"))</f>
        <v/>
      </c>
      <c r="B96" s="44"/>
      <c r="C96" s="45"/>
      <c r="D96" s="53"/>
      <c r="E96" s="53"/>
      <c r="F96" s="53"/>
      <c r="G96" s="67"/>
      <c r="H96" s="49"/>
      <c r="I96" s="53"/>
      <c r="J96" s="45"/>
      <c r="K96" s="68"/>
      <c r="L96" s="49"/>
      <c r="M96" s="66" t="str">
        <f t="shared" ca="1" si="2"/>
        <v/>
      </c>
      <c r="N96" s="68"/>
      <c r="O96" s="58" t="str">
        <f>IF($B96="","",$B96&amp;"#"&amp;COUNTIFS($B$7:$B96,$B96))</f>
        <v/>
      </c>
    </row>
    <row r="97" spans="1:15" ht="16.5" customHeight="1" x14ac:dyDescent="0.25">
      <c r="A97" s="63" t="str">
        <f>IF($B97="","","V-"&amp;TEXT(COUNT($B$7:$B97),"000"))</f>
        <v/>
      </c>
      <c r="B97" s="30"/>
      <c r="C97" s="32"/>
      <c r="D97" s="42"/>
      <c r="E97" s="42"/>
      <c r="F97" s="42"/>
      <c r="G97" s="64"/>
      <c r="H97" s="36"/>
      <c r="I97" s="42"/>
      <c r="J97" s="32"/>
      <c r="K97" s="65"/>
      <c r="L97" s="36"/>
      <c r="M97" s="66" t="str">
        <f t="shared" ca="1" si="2"/>
        <v/>
      </c>
      <c r="N97" s="65"/>
      <c r="O97" s="58" t="str">
        <f>IF($B97="","",$B97&amp;"#"&amp;COUNTIFS($B$7:$B97,$B97))</f>
        <v/>
      </c>
    </row>
    <row r="98" spans="1:15" ht="16.5" customHeight="1" x14ac:dyDescent="0.25">
      <c r="A98" s="63" t="str">
        <f>IF($B98="","","V-"&amp;TEXT(COUNT($B$7:$B98),"000"))</f>
        <v/>
      </c>
      <c r="B98" s="44"/>
      <c r="C98" s="45"/>
      <c r="D98" s="53"/>
      <c r="E98" s="53"/>
      <c r="F98" s="53"/>
      <c r="G98" s="67"/>
      <c r="H98" s="49"/>
      <c r="I98" s="53"/>
      <c r="J98" s="45"/>
      <c r="K98" s="68"/>
      <c r="L98" s="49"/>
      <c r="M98" s="66" t="str">
        <f t="shared" ca="1" si="2"/>
        <v/>
      </c>
      <c r="N98" s="68"/>
      <c r="O98" s="58" t="str">
        <f>IF($B98="","",$B98&amp;"#"&amp;COUNTIFS($B$7:$B98,$B98))</f>
        <v/>
      </c>
    </row>
    <row r="99" spans="1:15" ht="16.5" customHeight="1" x14ac:dyDescent="0.25">
      <c r="A99" s="63" t="str">
        <f>IF($B99="","","V-"&amp;TEXT(COUNT($B$7:$B99),"000"))</f>
        <v/>
      </c>
      <c r="B99" s="30"/>
      <c r="C99" s="32"/>
      <c r="D99" s="42"/>
      <c r="E99" s="42"/>
      <c r="F99" s="42"/>
      <c r="G99" s="64"/>
      <c r="H99" s="36"/>
      <c r="I99" s="42"/>
      <c r="J99" s="32"/>
      <c r="K99" s="65"/>
      <c r="L99" s="36"/>
      <c r="M99" s="66" t="str">
        <f t="shared" ca="1" si="2"/>
        <v/>
      </c>
      <c r="N99" s="65"/>
      <c r="O99" s="58" t="str">
        <f>IF($B99="","",$B99&amp;"#"&amp;COUNTIFS($B$7:$B99,$B99))</f>
        <v/>
      </c>
    </row>
    <row r="100" spans="1:15" ht="16.5" customHeight="1" x14ac:dyDescent="0.25">
      <c r="A100" s="63" t="str">
        <f>IF($B100="","","V-"&amp;TEXT(COUNT($B$7:$B100),"000"))</f>
        <v/>
      </c>
      <c r="B100" s="44"/>
      <c r="C100" s="45"/>
      <c r="D100" s="53"/>
      <c r="E100" s="53"/>
      <c r="F100" s="53"/>
      <c r="G100" s="67"/>
      <c r="H100" s="49"/>
      <c r="I100" s="53"/>
      <c r="J100" s="45"/>
      <c r="K100" s="68"/>
      <c r="L100" s="49"/>
      <c r="M100" s="66" t="str">
        <f t="shared" ca="1" si="2"/>
        <v/>
      </c>
      <c r="N100" s="68"/>
      <c r="O100" s="58" t="str">
        <f>IF($B100="","",$B100&amp;"#"&amp;COUNTIFS($B$7:$B100,$B100))</f>
        <v/>
      </c>
    </row>
    <row r="101" spans="1:15" ht="16.5" customHeight="1" x14ac:dyDescent="0.25">
      <c r="A101" s="63" t="str">
        <f>IF($B101="","","V-"&amp;TEXT(COUNT($B$7:$B101),"000"))</f>
        <v/>
      </c>
      <c r="B101" s="30"/>
      <c r="C101" s="32"/>
      <c r="D101" s="42"/>
      <c r="E101" s="42"/>
      <c r="F101" s="42"/>
      <c r="G101" s="64"/>
      <c r="H101" s="36"/>
      <c r="I101" s="42"/>
      <c r="J101" s="32"/>
      <c r="K101" s="65"/>
      <c r="L101" s="36"/>
      <c r="M101" s="66" t="str">
        <f t="shared" ca="1" si="2"/>
        <v/>
      </c>
      <c r="N101" s="65"/>
      <c r="O101" s="58" t="str">
        <f>IF($B101="","",$B101&amp;"#"&amp;COUNTIFS($B$7:$B101,$B101))</f>
        <v/>
      </c>
    </row>
    <row r="102" spans="1:15" ht="16.5" customHeight="1" x14ac:dyDescent="0.25">
      <c r="A102" s="63" t="str">
        <f>IF($B102="","","V-"&amp;TEXT(COUNT($B$7:$B102),"000"))</f>
        <v/>
      </c>
      <c r="B102" s="44"/>
      <c r="C102" s="45"/>
      <c r="D102" s="53"/>
      <c r="E102" s="53"/>
      <c r="F102" s="53"/>
      <c r="G102" s="67"/>
      <c r="H102" s="49"/>
      <c r="I102" s="53"/>
      <c r="J102" s="45"/>
      <c r="K102" s="68"/>
      <c r="L102" s="49"/>
      <c r="M102" s="66" t="str">
        <f t="shared" ca="1" si="2"/>
        <v/>
      </c>
      <c r="N102" s="68"/>
      <c r="O102" s="58" t="str">
        <f>IF($B102="","",$B102&amp;"#"&amp;COUNTIFS($B$7:$B102,$B102))</f>
        <v/>
      </c>
    </row>
    <row r="103" spans="1:15" ht="16.5" customHeight="1" x14ac:dyDescent="0.25">
      <c r="A103" s="63" t="str">
        <f>IF($B103="","","V-"&amp;TEXT(COUNT($B$7:$B103),"000"))</f>
        <v/>
      </c>
      <c r="B103" s="30"/>
      <c r="C103" s="32"/>
      <c r="D103" s="42"/>
      <c r="E103" s="42"/>
      <c r="F103" s="42"/>
      <c r="G103" s="64"/>
      <c r="H103" s="36"/>
      <c r="I103" s="42"/>
      <c r="J103" s="32"/>
      <c r="K103" s="65"/>
      <c r="L103" s="36"/>
      <c r="M103" s="66" t="str">
        <f t="shared" ref="M103:M126" ca="1" si="3">IF($B103="","",IF($L103="erledigt","–",IF($K103="","",$K103-TODAY())))</f>
        <v/>
      </c>
      <c r="N103" s="65"/>
      <c r="O103" s="58" t="str">
        <f>IF($B103="","",$B103&amp;"#"&amp;COUNTIFS($B$7:$B103,$B103))</f>
        <v/>
      </c>
    </row>
    <row r="104" spans="1:15" ht="16.5" customHeight="1" x14ac:dyDescent="0.25">
      <c r="A104" s="63" t="str">
        <f>IF($B104="","","V-"&amp;TEXT(COUNT($B$7:$B104),"000"))</f>
        <v/>
      </c>
      <c r="B104" s="44"/>
      <c r="C104" s="45"/>
      <c r="D104" s="53"/>
      <c r="E104" s="53"/>
      <c r="F104" s="53"/>
      <c r="G104" s="67"/>
      <c r="H104" s="49"/>
      <c r="I104" s="53"/>
      <c r="J104" s="45"/>
      <c r="K104" s="68"/>
      <c r="L104" s="49"/>
      <c r="M104" s="66" t="str">
        <f t="shared" ca="1" si="3"/>
        <v/>
      </c>
      <c r="N104" s="68"/>
      <c r="O104" s="58" t="str">
        <f>IF($B104="","",$B104&amp;"#"&amp;COUNTIFS($B$7:$B104,$B104))</f>
        <v/>
      </c>
    </row>
    <row r="105" spans="1:15" ht="16.5" customHeight="1" x14ac:dyDescent="0.25">
      <c r="A105" s="63" t="str">
        <f>IF($B105="","","V-"&amp;TEXT(COUNT($B$7:$B105),"000"))</f>
        <v/>
      </c>
      <c r="B105" s="30"/>
      <c r="C105" s="32"/>
      <c r="D105" s="42"/>
      <c r="E105" s="42"/>
      <c r="F105" s="42"/>
      <c r="G105" s="64"/>
      <c r="H105" s="36"/>
      <c r="I105" s="42"/>
      <c r="J105" s="32"/>
      <c r="K105" s="65"/>
      <c r="L105" s="36"/>
      <c r="M105" s="66" t="str">
        <f t="shared" ca="1" si="3"/>
        <v/>
      </c>
      <c r="N105" s="65"/>
      <c r="O105" s="58" t="str">
        <f>IF($B105="","",$B105&amp;"#"&amp;COUNTIFS($B$7:$B105,$B105))</f>
        <v/>
      </c>
    </row>
    <row r="106" spans="1:15" ht="16.5" customHeight="1" x14ac:dyDescent="0.25">
      <c r="A106" s="63" t="str">
        <f>IF($B106="","","V-"&amp;TEXT(COUNT($B$7:$B106),"000"))</f>
        <v/>
      </c>
      <c r="B106" s="44"/>
      <c r="C106" s="45"/>
      <c r="D106" s="53"/>
      <c r="E106" s="53"/>
      <c r="F106" s="53"/>
      <c r="G106" s="67"/>
      <c r="H106" s="49"/>
      <c r="I106" s="53"/>
      <c r="J106" s="45"/>
      <c r="K106" s="68"/>
      <c r="L106" s="49"/>
      <c r="M106" s="66" t="str">
        <f t="shared" ca="1" si="3"/>
        <v/>
      </c>
      <c r="N106" s="68"/>
      <c r="O106" s="58" t="str">
        <f>IF($B106="","",$B106&amp;"#"&amp;COUNTIFS($B$7:$B106,$B106))</f>
        <v/>
      </c>
    </row>
    <row r="107" spans="1:15" ht="16.5" customHeight="1" x14ac:dyDescent="0.25">
      <c r="A107" s="63" t="str">
        <f>IF($B107="","","V-"&amp;TEXT(COUNT($B$7:$B107),"000"))</f>
        <v/>
      </c>
      <c r="B107" s="30"/>
      <c r="C107" s="32"/>
      <c r="D107" s="42"/>
      <c r="E107" s="42"/>
      <c r="F107" s="42"/>
      <c r="G107" s="64"/>
      <c r="H107" s="36"/>
      <c r="I107" s="42"/>
      <c r="J107" s="32"/>
      <c r="K107" s="65"/>
      <c r="L107" s="36"/>
      <c r="M107" s="66" t="str">
        <f t="shared" ca="1" si="3"/>
        <v/>
      </c>
      <c r="N107" s="65"/>
      <c r="O107" s="58" t="str">
        <f>IF($B107="","",$B107&amp;"#"&amp;COUNTIFS($B$7:$B107,$B107))</f>
        <v/>
      </c>
    </row>
    <row r="108" spans="1:15" ht="16.5" customHeight="1" x14ac:dyDescent="0.25">
      <c r="A108" s="63" t="str">
        <f>IF($B108="","","V-"&amp;TEXT(COUNT($B$7:$B108),"000"))</f>
        <v/>
      </c>
      <c r="B108" s="44"/>
      <c r="C108" s="45"/>
      <c r="D108" s="53"/>
      <c r="E108" s="53"/>
      <c r="F108" s="53"/>
      <c r="G108" s="67"/>
      <c r="H108" s="49"/>
      <c r="I108" s="53"/>
      <c r="J108" s="45"/>
      <c r="K108" s="68"/>
      <c r="L108" s="49"/>
      <c r="M108" s="66" t="str">
        <f t="shared" ca="1" si="3"/>
        <v/>
      </c>
      <c r="N108" s="68"/>
      <c r="O108" s="58" t="str">
        <f>IF($B108="","",$B108&amp;"#"&amp;COUNTIFS($B$7:$B108,$B108))</f>
        <v/>
      </c>
    </row>
    <row r="109" spans="1:15" ht="16.5" customHeight="1" x14ac:dyDescent="0.25">
      <c r="A109" s="63" t="str">
        <f>IF($B109="","","V-"&amp;TEXT(COUNT($B$7:$B109),"000"))</f>
        <v/>
      </c>
      <c r="B109" s="30"/>
      <c r="C109" s="32"/>
      <c r="D109" s="42"/>
      <c r="E109" s="42"/>
      <c r="F109" s="42"/>
      <c r="G109" s="64"/>
      <c r="H109" s="36"/>
      <c r="I109" s="42"/>
      <c r="J109" s="32"/>
      <c r="K109" s="65"/>
      <c r="L109" s="36"/>
      <c r="M109" s="66" t="str">
        <f t="shared" ca="1" si="3"/>
        <v/>
      </c>
      <c r="N109" s="65"/>
      <c r="O109" s="58" t="str">
        <f>IF($B109="","",$B109&amp;"#"&amp;COUNTIFS($B$7:$B109,$B109))</f>
        <v/>
      </c>
    </row>
    <row r="110" spans="1:15" ht="16.5" customHeight="1" x14ac:dyDescent="0.25">
      <c r="A110" s="63" t="str">
        <f>IF($B110="","","V-"&amp;TEXT(COUNT($B$7:$B110),"000"))</f>
        <v/>
      </c>
      <c r="B110" s="44"/>
      <c r="C110" s="45"/>
      <c r="D110" s="53"/>
      <c r="E110" s="53"/>
      <c r="F110" s="53"/>
      <c r="G110" s="67"/>
      <c r="H110" s="49"/>
      <c r="I110" s="53"/>
      <c r="J110" s="45"/>
      <c r="K110" s="68"/>
      <c r="L110" s="49"/>
      <c r="M110" s="66" t="str">
        <f t="shared" ca="1" si="3"/>
        <v/>
      </c>
      <c r="N110" s="68"/>
      <c r="O110" s="58" t="str">
        <f>IF($B110="","",$B110&amp;"#"&amp;COUNTIFS($B$7:$B110,$B110))</f>
        <v/>
      </c>
    </row>
    <row r="111" spans="1:15" ht="16.5" customHeight="1" x14ac:dyDescent="0.25">
      <c r="A111" s="63" t="str">
        <f>IF($B111="","","V-"&amp;TEXT(COUNT($B$7:$B111),"000"))</f>
        <v/>
      </c>
      <c r="B111" s="30"/>
      <c r="C111" s="32"/>
      <c r="D111" s="42"/>
      <c r="E111" s="42"/>
      <c r="F111" s="42"/>
      <c r="G111" s="64"/>
      <c r="H111" s="36"/>
      <c r="I111" s="42"/>
      <c r="J111" s="32"/>
      <c r="K111" s="65"/>
      <c r="L111" s="36"/>
      <c r="M111" s="66" t="str">
        <f t="shared" ca="1" si="3"/>
        <v/>
      </c>
      <c r="N111" s="65"/>
      <c r="O111" s="58" t="str">
        <f>IF($B111="","",$B111&amp;"#"&amp;COUNTIFS($B$7:$B111,$B111))</f>
        <v/>
      </c>
    </row>
    <row r="112" spans="1:15" ht="16.5" customHeight="1" x14ac:dyDescent="0.25">
      <c r="A112" s="63" t="str">
        <f>IF($B112="","","V-"&amp;TEXT(COUNT($B$7:$B112),"000"))</f>
        <v/>
      </c>
      <c r="B112" s="44"/>
      <c r="C112" s="45"/>
      <c r="D112" s="53"/>
      <c r="E112" s="53"/>
      <c r="F112" s="53"/>
      <c r="G112" s="67"/>
      <c r="H112" s="49"/>
      <c r="I112" s="53"/>
      <c r="J112" s="45"/>
      <c r="K112" s="68"/>
      <c r="L112" s="49"/>
      <c r="M112" s="66" t="str">
        <f t="shared" ca="1" si="3"/>
        <v/>
      </c>
      <c r="N112" s="68"/>
      <c r="O112" s="58" t="str">
        <f>IF($B112="","",$B112&amp;"#"&amp;COUNTIFS($B$7:$B112,$B112))</f>
        <v/>
      </c>
    </row>
    <row r="113" spans="1:15" ht="16.5" customHeight="1" x14ac:dyDescent="0.25">
      <c r="A113" s="63" t="str">
        <f>IF($B113="","","V-"&amp;TEXT(COUNT($B$7:$B113),"000"))</f>
        <v/>
      </c>
      <c r="B113" s="30"/>
      <c r="C113" s="32"/>
      <c r="D113" s="42"/>
      <c r="E113" s="42"/>
      <c r="F113" s="42"/>
      <c r="G113" s="64"/>
      <c r="H113" s="36"/>
      <c r="I113" s="42"/>
      <c r="J113" s="32"/>
      <c r="K113" s="65"/>
      <c r="L113" s="36"/>
      <c r="M113" s="66" t="str">
        <f t="shared" ca="1" si="3"/>
        <v/>
      </c>
      <c r="N113" s="65"/>
      <c r="O113" s="58" t="str">
        <f>IF($B113="","",$B113&amp;"#"&amp;COUNTIFS($B$7:$B113,$B113))</f>
        <v/>
      </c>
    </row>
    <row r="114" spans="1:15" ht="16.5" customHeight="1" x14ac:dyDescent="0.25">
      <c r="A114" s="63" t="str">
        <f>IF($B114="","","V-"&amp;TEXT(COUNT($B$7:$B114),"000"))</f>
        <v/>
      </c>
      <c r="B114" s="44"/>
      <c r="C114" s="45"/>
      <c r="D114" s="53"/>
      <c r="E114" s="53"/>
      <c r="F114" s="53"/>
      <c r="G114" s="67"/>
      <c r="H114" s="49"/>
      <c r="I114" s="53"/>
      <c r="J114" s="45"/>
      <c r="K114" s="68"/>
      <c r="L114" s="49"/>
      <c r="M114" s="66" t="str">
        <f t="shared" ca="1" si="3"/>
        <v/>
      </c>
      <c r="N114" s="68"/>
      <c r="O114" s="58" t="str">
        <f>IF($B114="","",$B114&amp;"#"&amp;COUNTIFS($B$7:$B114,$B114))</f>
        <v/>
      </c>
    </row>
    <row r="115" spans="1:15" ht="16.5" customHeight="1" x14ac:dyDescent="0.25">
      <c r="A115" s="63" t="str">
        <f>IF($B115="","","V-"&amp;TEXT(COUNT($B$7:$B115),"000"))</f>
        <v/>
      </c>
      <c r="B115" s="30"/>
      <c r="C115" s="32"/>
      <c r="D115" s="42"/>
      <c r="E115" s="42"/>
      <c r="F115" s="42"/>
      <c r="G115" s="64"/>
      <c r="H115" s="36"/>
      <c r="I115" s="42"/>
      <c r="J115" s="32"/>
      <c r="K115" s="65"/>
      <c r="L115" s="36"/>
      <c r="M115" s="66" t="str">
        <f t="shared" ca="1" si="3"/>
        <v/>
      </c>
      <c r="N115" s="65"/>
      <c r="O115" s="58" t="str">
        <f>IF($B115="","",$B115&amp;"#"&amp;COUNTIFS($B$7:$B115,$B115))</f>
        <v/>
      </c>
    </row>
    <row r="116" spans="1:15" ht="16.5" customHeight="1" x14ac:dyDescent="0.25">
      <c r="A116" s="63" t="str">
        <f>IF($B116="","","V-"&amp;TEXT(COUNT($B$7:$B116),"000"))</f>
        <v/>
      </c>
      <c r="B116" s="44"/>
      <c r="C116" s="45"/>
      <c r="D116" s="53"/>
      <c r="E116" s="53"/>
      <c r="F116" s="53"/>
      <c r="G116" s="67"/>
      <c r="H116" s="49"/>
      <c r="I116" s="53"/>
      <c r="J116" s="45"/>
      <c r="K116" s="68"/>
      <c r="L116" s="49"/>
      <c r="M116" s="66" t="str">
        <f t="shared" ca="1" si="3"/>
        <v/>
      </c>
      <c r="N116" s="68"/>
      <c r="O116" s="58" t="str">
        <f>IF($B116="","",$B116&amp;"#"&amp;COUNTIFS($B$7:$B116,$B116))</f>
        <v/>
      </c>
    </row>
    <row r="117" spans="1:15" ht="16.5" customHeight="1" x14ac:dyDescent="0.25">
      <c r="A117" s="63" t="str">
        <f>IF($B117="","","V-"&amp;TEXT(COUNT($B$7:$B117),"000"))</f>
        <v/>
      </c>
      <c r="B117" s="30"/>
      <c r="C117" s="32"/>
      <c r="D117" s="42"/>
      <c r="E117" s="42"/>
      <c r="F117" s="42"/>
      <c r="G117" s="64"/>
      <c r="H117" s="36"/>
      <c r="I117" s="42"/>
      <c r="J117" s="32"/>
      <c r="K117" s="65"/>
      <c r="L117" s="36"/>
      <c r="M117" s="66" t="str">
        <f t="shared" ca="1" si="3"/>
        <v/>
      </c>
      <c r="N117" s="65"/>
      <c r="O117" s="58" t="str">
        <f>IF($B117="","",$B117&amp;"#"&amp;COUNTIFS($B$7:$B117,$B117))</f>
        <v/>
      </c>
    </row>
    <row r="118" spans="1:15" ht="16.5" customHeight="1" x14ac:dyDescent="0.25">
      <c r="A118" s="63" t="str">
        <f>IF($B118="","","V-"&amp;TEXT(COUNT($B$7:$B118),"000"))</f>
        <v/>
      </c>
      <c r="B118" s="44"/>
      <c r="C118" s="45"/>
      <c r="D118" s="53"/>
      <c r="E118" s="53"/>
      <c r="F118" s="53"/>
      <c r="G118" s="67"/>
      <c r="H118" s="49"/>
      <c r="I118" s="53"/>
      <c r="J118" s="45"/>
      <c r="K118" s="68"/>
      <c r="L118" s="49"/>
      <c r="M118" s="66" t="str">
        <f t="shared" ca="1" si="3"/>
        <v/>
      </c>
      <c r="N118" s="68"/>
      <c r="O118" s="58" t="str">
        <f>IF($B118="","",$B118&amp;"#"&amp;COUNTIFS($B$7:$B118,$B118))</f>
        <v/>
      </c>
    </row>
    <row r="119" spans="1:15" ht="16.5" customHeight="1" x14ac:dyDescent="0.25">
      <c r="A119" s="63" t="str">
        <f>IF($B119="","","V-"&amp;TEXT(COUNT($B$7:$B119),"000"))</f>
        <v/>
      </c>
      <c r="B119" s="30"/>
      <c r="C119" s="32"/>
      <c r="D119" s="42"/>
      <c r="E119" s="42"/>
      <c r="F119" s="42"/>
      <c r="G119" s="64"/>
      <c r="H119" s="36"/>
      <c r="I119" s="42"/>
      <c r="J119" s="32"/>
      <c r="K119" s="65"/>
      <c r="L119" s="36"/>
      <c r="M119" s="66" t="str">
        <f t="shared" ca="1" si="3"/>
        <v/>
      </c>
      <c r="N119" s="65"/>
      <c r="O119" s="58" t="str">
        <f>IF($B119="","",$B119&amp;"#"&amp;COUNTIFS($B$7:$B119,$B119))</f>
        <v/>
      </c>
    </row>
    <row r="120" spans="1:15" ht="16.5" customHeight="1" x14ac:dyDescent="0.25">
      <c r="A120" s="63" t="str">
        <f>IF($B120="","","V-"&amp;TEXT(COUNT($B$7:$B120),"000"))</f>
        <v/>
      </c>
      <c r="B120" s="44"/>
      <c r="C120" s="45"/>
      <c r="D120" s="53"/>
      <c r="E120" s="53"/>
      <c r="F120" s="53"/>
      <c r="G120" s="67"/>
      <c r="H120" s="49"/>
      <c r="I120" s="53"/>
      <c r="J120" s="45"/>
      <c r="K120" s="68"/>
      <c r="L120" s="49"/>
      <c r="M120" s="66" t="str">
        <f t="shared" ca="1" si="3"/>
        <v/>
      </c>
      <c r="N120" s="68"/>
      <c r="O120" s="58" t="str">
        <f>IF($B120="","",$B120&amp;"#"&amp;COUNTIFS($B$7:$B120,$B120))</f>
        <v/>
      </c>
    </row>
    <row r="121" spans="1:15" ht="16.5" customHeight="1" x14ac:dyDescent="0.25">
      <c r="A121" s="63" t="str">
        <f>IF($B121="","","V-"&amp;TEXT(COUNT($B$7:$B121),"000"))</f>
        <v/>
      </c>
      <c r="B121" s="30"/>
      <c r="C121" s="32"/>
      <c r="D121" s="42"/>
      <c r="E121" s="42"/>
      <c r="F121" s="42"/>
      <c r="G121" s="64"/>
      <c r="H121" s="36"/>
      <c r="I121" s="42"/>
      <c r="J121" s="32"/>
      <c r="K121" s="65"/>
      <c r="L121" s="36"/>
      <c r="M121" s="66" t="str">
        <f t="shared" ca="1" si="3"/>
        <v/>
      </c>
      <c r="N121" s="65"/>
      <c r="O121" s="58" t="str">
        <f>IF($B121="","",$B121&amp;"#"&amp;COUNTIFS($B$7:$B121,$B121))</f>
        <v/>
      </c>
    </row>
    <row r="122" spans="1:15" ht="16.5" customHeight="1" x14ac:dyDescent="0.25">
      <c r="A122" s="63" t="str">
        <f>IF($B122="","","V-"&amp;TEXT(COUNT($B$7:$B122),"000"))</f>
        <v/>
      </c>
      <c r="B122" s="44"/>
      <c r="C122" s="45"/>
      <c r="D122" s="53"/>
      <c r="E122" s="53"/>
      <c r="F122" s="53"/>
      <c r="G122" s="67"/>
      <c r="H122" s="49"/>
      <c r="I122" s="53"/>
      <c r="J122" s="45"/>
      <c r="K122" s="68"/>
      <c r="L122" s="49"/>
      <c r="M122" s="66" t="str">
        <f t="shared" ca="1" si="3"/>
        <v/>
      </c>
      <c r="N122" s="68"/>
      <c r="O122" s="58" t="str">
        <f>IF($B122="","",$B122&amp;"#"&amp;COUNTIFS($B$7:$B122,$B122))</f>
        <v/>
      </c>
    </row>
    <row r="123" spans="1:15" ht="16.5" customHeight="1" x14ac:dyDescent="0.25">
      <c r="A123" s="63" t="str">
        <f>IF($B123="","","V-"&amp;TEXT(COUNT($B$7:$B123),"000"))</f>
        <v/>
      </c>
      <c r="B123" s="30"/>
      <c r="C123" s="32"/>
      <c r="D123" s="42"/>
      <c r="E123" s="42"/>
      <c r="F123" s="42"/>
      <c r="G123" s="64"/>
      <c r="H123" s="36"/>
      <c r="I123" s="42"/>
      <c r="J123" s="32"/>
      <c r="K123" s="65"/>
      <c r="L123" s="36"/>
      <c r="M123" s="66" t="str">
        <f t="shared" ca="1" si="3"/>
        <v/>
      </c>
      <c r="N123" s="65"/>
      <c r="O123" s="58" t="str">
        <f>IF($B123="","",$B123&amp;"#"&amp;COUNTIFS($B$7:$B123,$B123))</f>
        <v/>
      </c>
    </row>
    <row r="124" spans="1:15" ht="16.5" customHeight="1" x14ac:dyDescent="0.25">
      <c r="A124" s="63" t="str">
        <f>IF($B124="","","V-"&amp;TEXT(COUNT($B$7:$B124),"000"))</f>
        <v/>
      </c>
      <c r="B124" s="44"/>
      <c r="C124" s="45"/>
      <c r="D124" s="53"/>
      <c r="E124" s="53"/>
      <c r="F124" s="53"/>
      <c r="G124" s="67"/>
      <c r="H124" s="49"/>
      <c r="I124" s="53"/>
      <c r="J124" s="45"/>
      <c r="K124" s="68"/>
      <c r="L124" s="49"/>
      <c r="M124" s="66" t="str">
        <f t="shared" ca="1" si="3"/>
        <v/>
      </c>
      <c r="N124" s="68"/>
      <c r="O124" s="58" t="str">
        <f>IF($B124="","",$B124&amp;"#"&amp;COUNTIFS($B$7:$B124,$B124))</f>
        <v/>
      </c>
    </row>
    <row r="125" spans="1:15" ht="16.5" customHeight="1" x14ac:dyDescent="0.25">
      <c r="A125" s="63" t="str">
        <f>IF($B125="","","V-"&amp;TEXT(COUNT($B$7:$B125),"000"))</f>
        <v/>
      </c>
      <c r="B125" s="30"/>
      <c r="C125" s="32"/>
      <c r="D125" s="42"/>
      <c r="E125" s="42"/>
      <c r="F125" s="42"/>
      <c r="G125" s="64"/>
      <c r="H125" s="36"/>
      <c r="I125" s="42"/>
      <c r="J125" s="32"/>
      <c r="K125" s="65"/>
      <c r="L125" s="36"/>
      <c r="M125" s="66" t="str">
        <f t="shared" ca="1" si="3"/>
        <v/>
      </c>
      <c r="N125" s="65"/>
      <c r="O125" s="58" t="str">
        <f>IF($B125="","",$B125&amp;"#"&amp;COUNTIFS($B$7:$B125,$B125))</f>
        <v/>
      </c>
    </row>
    <row r="126" spans="1:15" ht="16.5" customHeight="1" x14ac:dyDescent="0.25">
      <c r="A126" s="63" t="str">
        <f>IF($B126="","","V-"&amp;TEXT(COUNT($B$7:$B126),"000"))</f>
        <v/>
      </c>
      <c r="B126" s="44"/>
      <c r="C126" s="45"/>
      <c r="D126" s="53"/>
      <c r="E126" s="53"/>
      <c r="F126" s="53"/>
      <c r="G126" s="67"/>
      <c r="H126" s="49"/>
      <c r="I126" s="53"/>
      <c r="J126" s="45"/>
      <c r="K126" s="68"/>
      <c r="L126" s="49"/>
      <c r="M126" s="66" t="str">
        <f t="shared" ca="1" si="3"/>
        <v/>
      </c>
      <c r="N126" s="68"/>
      <c r="O126" s="58" t="str">
        <f>IF($B126="","",$B126&amp;"#"&amp;COUNTIFS($B$7:$B126,$B126))</f>
        <v/>
      </c>
    </row>
  </sheetData>
  <autoFilter ref="A6:O126" xr:uid="{00000000-0009-0000-0000-000004000000}"/>
  <mergeCells count="6">
    <mergeCell ref="A1:O1"/>
    <mergeCell ref="A2:O2"/>
    <mergeCell ref="A3:O3"/>
    <mergeCell ref="A5:D5"/>
    <mergeCell ref="E5:H5"/>
    <mergeCell ref="I5:N5"/>
  </mergeCells>
  <conditionalFormatting sqref="A7:O126">
    <cfRule type="expression" dxfId="2" priority="2">
      <formula>$H7="kritisch"</formula>
    </cfRule>
    <cfRule type="expression" dxfId="1" priority="3">
      <formula>$L7="erledigt"</formula>
    </cfRule>
  </conditionalFormatting>
  <conditionalFormatting sqref="K7:M126">
    <cfRule type="expression" dxfId="0" priority="4">
      <formula>AND($K7&lt;&gt;"",$L7&lt;&gt;"erledigt",$K7&lt;TODAY())</formula>
    </cfRule>
  </conditionalFormatting>
  <pageMargins left="0.4" right="0.4" top="0.5" bottom="0.5" header="0.511811023622047" footer="0.5"/>
  <pageSetup paperSize="9" fitToHeight="0" orientation="landscape" horizontalDpi="300" verticalDpi="300"/>
  <headerFooter>
    <oddFooter>&amp;L&amp;8 Bautagebuch · Projekt BV-2026-041&amp;R&amp;8 Seite &amp;P von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errorTitle="Ungültiger Eintrag" error="Bitte einen Wert aus der Liste wählen. Die Auswahllisten befinden sich im Blatt „Listen“." xr:uid="{00000000-0002-0000-0400-000000000000}">
          <x14:formula1>
            <xm:f>Listen!$L$6:$L$12</xm:f>
          </x14:formula1>
          <x14:formula2>
            <xm:f>0</xm:f>
          </x14:formula2>
          <xm:sqref>C7:C126</xm:sqref>
        </x14:dataValidation>
        <x14:dataValidation type="list" allowBlank="1" showErrorMessage="1" errorTitle="Ungültiger Eintrag" error="Bitte einen Wert aus der Liste wählen. Die Auswahllisten befinden sich im Blatt „Listen“." xr:uid="{00000000-0002-0000-0400-000001000000}">
          <x14:formula1>
            <xm:f>Listen!$M$6:$M$9</xm:f>
          </x14:formula1>
          <x14:formula2>
            <xm:f>0</xm:f>
          </x14:formula2>
          <xm:sqref>H7:H126</xm:sqref>
        </x14:dataValidation>
        <x14:dataValidation type="list" allowBlank="1" showErrorMessage="1" errorTitle="Ungültiger Eintrag" error="Bitte einen Wert aus der Liste wählen. Die Auswahllisten befinden sich im Blatt „Listen“." xr:uid="{00000000-0002-0000-0400-000002000000}">
          <x14:formula1>
            <xm:f>Listen!$N$6:$N$8</xm:f>
          </x14:formula1>
          <x14:formula2>
            <xm:f>0</xm:f>
          </x14:formula2>
          <xm:sqref>L7:L126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E2233"/>
    <pageSetUpPr fitToPage="1"/>
  </sheetPr>
  <dimension ref="B1:H66"/>
  <sheetViews>
    <sheetView showGridLines="0" zoomScaleNormal="100" workbookViewId="0"/>
  </sheetViews>
  <sheetFormatPr baseColWidth="10" defaultColWidth="8.7109375" defaultRowHeight="15" x14ac:dyDescent="0.25"/>
  <cols>
    <col min="1" max="1" width="2" customWidth="1"/>
    <col min="2" max="2" width="18" customWidth="1"/>
    <col min="3" max="3" width="15" customWidth="1"/>
    <col min="4" max="4" width="18" customWidth="1"/>
    <col min="5" max="5" width="13" customWidth="1"/>
    <col min="6" max="6" width="16" customWidth="1"/>
    <col min="7" max="7" width="13" customWidth="1"/>
    <col min="8" max="8" width="16" customWidth="1"/>
    <col min="9" max="9" width="2" customWidth="1"/>
  </cols>
  <sheetData>
    <row r="1" spans="2:8" ht="6" customHeight="1" x14ac:dyDescent="0.25"/>
    <row r="2" spans="2:8" ht="31.5" customHeight="1" x14ac:dyDescent="0.25">
      <c r="B2" s="103" t="s">
        <v>346</v>
      </c>
      <c r="C2" s="103"/>
      <c r="D2" s="103"/>
      <c r="E2" s="103"/>
      <c r="F2" s="104" t="str">
        <f>Projektübersicht!$F$10</f>
        <v>Beispielbau GmbH</v>
      </c>
      <c r="G2" s="104"/>
      <c r="H2" s="104"/>
    </row>
    <row r="3" spans="2:8" ht="16.5" customHeight="1" x14ac:dyDescent="0.25">
      <c r="B3" s="105" t="s">
        <v>347</v>
      </c>
      <c r="C3" s="105"/>
      <c r="D3" s="105"/>
      <c r="E3" s="105"/>
      <c r="F3" s="106" t="str">
        <f>IF($B$7="","Bitte Berichtsdatum wählen","Bautagebuch · Bautag-Nr. "&amp;IFERROR(INDEX(Bautagebuch!$A$7:$A$106,MATCH($B$7,Bautagebuch!$B$7:$B$106,0)),""))</f>
        <v>Bautagebuch · Bautag-Nr. 14</v>
      </c>
      <c r="G3" s="106"/>
      <c r="H3" s="106"/>
    </row>
    <row r="4" spans="2:8" ht="4.5" customHeight="1" x14ac:dyDescent="0.25">
      <c r="B4" s="11"/>
      <c r="C4" s="11"/>
      <c r="D4" s="11"/>
      <c r="E4" s="11"/>
      <c r="F4" s="11"/>
      <c r="G4" s="11"/>
      <c r="H4" s="11"/>
    </row>
    <row r="5" spans="2:8" ht="9.75" customHeight="1" x14ac:dyDescent="0.25"/>
    <row r="6" spans="2:8" ht="15" customHeight="1" x14ac:dyDescent="0.25">
      <c r="B6" s="107" t="s">
        <v>348</v>
      </c>
      <c r="C6" s="107"/>
      <c r="D6" s="69" t="s">
        <v>349</v>
      </c>
      <c r="E6" s="69" t="s">
        <v>97</v>
      </c>
      <c r="F6" s="69" t="s">
        <v>350</v>
      </c>
      <c r="G6" s="107" t="s">
        <v>99</v>
      </c>
      <c r="H6" s="107"/>
    </row>
    <row r="7" spans="2:8" ht="25.5" customHeight="1" x14ac:dyDescent="0.25">
      <c r="B7" s="108">
        <v>46254</v>
      </c>
      <c r="C7" s="108"/>
      <c r="D7" s="70">
        <f>IF($B$7="","–",IFERROR(INDEX(Bautagebuch!$A$7:$A$106,MATCH($B$7,Bautagebuch!$B$7:$B$106,0)),""))</f>
        <v>14</v>
      </c>
      <c r="E7" s="71" t="str">
        <f>IF($B$7="","",IFERROR(INDEX(Bautagebuch!$C$7:$C$106,MATCH($B$7,Bautagebuch!$B$7:$B$106,0)),""))</f>
        <v>Donnerstag</v>
      </c>
      <c r="F7" s="71">
        <f>IF($B$7="","",IFERROR(INDEX(Bautagebuch!$D$7:$D$106,MATCH($B$7,Bautagebuch!$B$7:$B$106,0)),""))</f>
        <v>34</v>
      </c>
      <c r="G7" s="109" t="str">
        <f>IF($B$7="","",IFERROR(INDEX(Bautagebuch!$E$7:$E$106,MATCH($B$7,Bautagebuch!$B$7:$B$106,0)),""))</f>
        <v>Rohbau</v>
      </c>
      <c r="H7" s="109"/>
    </row>
    <row r="8" spans="2:8" ht="9.75" customHeight="1" x14ac:dyDescent="0.25"/>
    <row r="9" spans="2:8" ht="16.5" customHeight="1" x14ac:dyDescent="0.25">
      <c r="B9" s="110" t="s">
        <v>351</v>
      </c>
      <c r="C9" s="110"/>
      <c r="D9" s="110"/>
      <c r="E9" s="110"/>
      <c r="F9" s="110"/>
      <c r="G9" s="110"/>
      <c r="H9" s="110"/>
    </row>
    <row r="10" spans="2:8" ht="16.5" customHeight="1" x14ac:dyDescent="0.25">
      <c r="B10" s="72" t="s">
        <v>12</v>
      </c>
      <c r="C10" s="111" t="str">
        <f>Projektübersicht!$C$8</f>
        <v>Neubau Verwaltungsgebäude</v>
      </c>
      <c r="D10" s="111"/>
      <c r="E10" s="111"/>
      <c r="F10" s="72" t="s">
        <v>6</v>
      </c>
      <c r="G10" s="111" t="str">
        <f>Projektübersicht!$C$7</f>
        <v>BV-2026-041</v>
      </c>
      <c r="H10" s="111"/>
    </row>
    <row r="11" spans="2:8" ht="16.5" customHeight="1" x14ac:dyDescent="0.25">
      <c r="B11" s="72" t="s">
        <v>17</v>
      </c>
      <c r="C11" s="111" t="str">
        <f>Projektübersicht!$C$9</f>
        <v>BA 1 – Erdarbeiten und Rohbau</v>
      </c>
      <c r="D11" s="111"/>
      <c r="E11" s="111"/>
      <c r="F11" s="72" t="s">
        <v>334</v>
      </c>
      <c r="G11" s="111" t="str">
        <f>Projektübersicht!$F$7</f>
        <v>Muster Immobilien GmbH &amp; Co. KG</v>
      </c>
      <c r="H11" s="111"/>
    </row>
    <row r="12" spans="2:8" ht="16.5" customHeight="1" x14ac:dyDescent="0.25">
      <c r="B12" s="72" t="s">
        <v>352</v>
      </c>
      <c r="C12" s="111" t="str">
        <f>Projektübersicht!$C$10&amp;", "&amp;Projektübersicht!$C$11</f>
        <v>Musterstraße 45, 12345 Musterstadt</v>
      </c>
      <c r="D12" s="111"/>
      <c r="E12" s="111"/>
      <c r="F12" s="72" t="s">
        <v>24</v>
      </c>
      <c r="G12" s="111" t="str">
        <f>Projektübersicht!$F$10</f>
        <v>Beispielbau GmbH</v>
      </c>
      <c r="H12" s="111"/>
    </row>
    <row r="13" spans="2:8" ht="16.5" customHeight="1" x14ac:dyDescent="0.25">
      <c r="B13" s="72" t="s">
        <v>353</v>
      </c>
      <c r="C13" s="111" t="str">
        <f>Projektübersicht!$F$11</f>
        <v>Dipl.-Ing. R. Falk</v>
      </c>
      <c r="D13" s="111"/>
      <c r="E13" s="111"/>
      <c r="F13" s="72" t="s">
        <v>302</v>
      </c>
      <c r="G13" s="111" t="str">
        <f>Projektübersicht!$F$14</f>
        <v>Musterplan Architekten PartGmbB</v>
      </c>
      <c r="H13" s="111"/>
    </row>
    <row r="14" spans="2:8" ht="9" customHeight="1" x14ac:dyDescent="0.25"/>
    <row r="15" spans="2:8" ht="16.5" customHeight="1" x14ac:dyDescent="0.25">
      <c r="B15" s="110" t="s">
        <v>89</v>
      </c>
      <c r="C15" s="110"/>
      <c r="D15" s="110"/>
      <c r="E15" s="110"/>
      <c r="F15" s="110"/>
      <c r="G15" s="110"/>
      <c r="H15" s="110"/>
    </row>
    <row r="16" spans="2:8" ht="15" customHeight="1" x14ac:dyDescent="0.25">
      <c r="B16" s="73" t="s">
        <v>100</v>
      </c>
      <c r="C16" s="73" t="s">
        <v>354</v>
      </c>
      <c r="D16" s="73" t="s">
        <v>355</v>
      </c>
      <c r="E16" s="73" t="s">
        <v>356</v>
      </c>
      <c r="F16" s="73" t="s">
        <v>104</v>
      </c>
      <c r="G16" s="73" t="s">
        <v>357</v>
      </c>
      <c r="H16" s="73" t="s">
        <v>119</v>
      </c>
    </row>
    <row r="17" spans="2:8" ht="19.5" customHeight="1" x14ac:dyDescent="0.25">
      <c r="B17" s="71" t="str">
        <f>IF($B$7="","",IFERROR(INDEX(Bautagebuch!$F$7:$F$106,MATCH($B$7,Bautagebuch!$B$7:$B$106,0)),""))</f>
        <v>heiter</v>
      </c>
      <c r="C17" s="74">
        <f>IF($B$7="","",IFERROR(INDEX(Bautagebuch!$G$7:$G$106,MATCH($B$7,Bautagebuch!$B$7:$B$106,0)),""))</f>
        <v>15</v>
      </c>
      <c r="D17" s="74">
        <f>IF($B$7="","",IFERROR(INDEX(Bautagebuch!$H$7:$H$106,MATCH($B$7,Bautagebuch!$B$7:$B$106,0)),""))</f>
        <v>26</v>
      </c>
      <c r="E17" s="75">
        <f>IF($B$7="","",IFERROR(INDEX(Bautagebuch!$I$7:$I$106,MATCH($B$7,Bautagebuch!$B$7:$B$106,0)),""))</f>
        <v>0</v>
      </c>
      <c r="F17" s="76">
        <f>IF($B$7="","",IFERROR(INDEX(Bautagebuch!$J$7:$J$106,MATCH($B$7,Bautagebuch!$B$7:$B$106,0)),""))</f>
        <v>12</v>
      </c>
      <c r="G17" s="70" t="str">
        <f>IF($B$7="","",IFERROR(INDEX(Bautagebuch!$K$7:$K$106,MATCH($B$7,Bautagebuch!$B$7:$B$106,0)),""))</f>
        <v>kein</v>
      </c>
      <c r="H17" s="70" t="str">
        <f>IF($B$7="","",IFERROR(INDEX(Bautagebuch!$Y$7:$Y$106,MATCH($B$7,Bautagebuch!$B$7:$B$106,0)),""))</f>
        <v>Arbeitstag</v>
      </c>
    </row>
    <row r="18" spans="2:8" ht="6.75" customHeight="1" x14ac:dyDescent="0.25"/>
    <row r="19" spans="2:8" ht="16.5" customHeight="1" x14ac:dyDescent="0.25">
      <c r="B19" s="110" t="s">
        <v>358</v>
      </c>
      <c r="C19" s="110"/>
      <c r="D19" s="110"/>
      <c r="E19" s="110"/>
      <c r="F19" s="110"/>
      <c r="G19" s="110"/>
      <c r="H19" s="110"/>
    </row>
    <row r="20" spans="2:8" ht="15" customHeight="1" x14ac:dyDescent="0.25">
      <c r="B20" s="73" t="s">
        <v>106</v>
      </c>
      <c r="C20" s="73" t="s">
        <v>107</v>
      </c>
      <c r="D20" s="73" t="s">
        <v>359</v>
      </c>
      <c r="E20" s="73" t="s">
        <v>360</v>
      </c>
      <c r="F20" s="73" t="s">
        <v>361</v>
      </c>
      <c r="G20" s="73" t="s">
        <v>362</v>
      </c>
      <c r="H20" s="73" t="s">
        <v>363</v>
      </c>
    </row>
    <row r="21" spans="2:8" ht="19.5" customHeight="1" x14ac:dyDescent="0.25">
      <c r="B21" s="77">
        <f>IF($B$7="","",IFERROR(INDEX(Bautagebuch!$L$7:$L$106,MATCH($B$7,Bautagebuch!$B$7:$B$106,0)),""))</f>
        <v>0.29166666666666702</v>
      </c>
      <c r="C21" s="77">
        <f>IF($B$7="","",IFERROR(INDEX(Bautagebuch!$M$7:$M$106,MATCH($B$7,Bautagebuch!$B$7:$B$106,0)),""))</f>
        <v>0.6875</v>
      </c>
      <c r="D21" s="78">
        <f>IF($B$7="","",IFERROR(INDEX(Bautagebuch!$N$7:$N$106,MATCH($B$7,Bautagebuch!$B$7:$B$106,0)),""))</f>
        <v>45</v>
      </c>
      <c r="E21" s="79">
        <f>IF($B$7="","",IFERROR(INDEX(Bautagebuch!$O$7:$O$106,MATCH($B$7,Bautagebuch!$B$7:$B$106,0)),""))</f>
        <v>8.75</v>
      </c>
      <c r="F21" s="78">
        <f>IF($B$7="","",IFERROR(INDEX(Bautagebuch!$P$7:$P$106,MATCH($B$7,Bautagebuch!$B$7:$B$106,0)),""))</f>
        <v>9</v>
      </c>
      <c r="G21" s="79">
        <f>IF($B$7="","",IFERROR(INDEX(Bautagebuch!$Q$7:$Q$106,MATCH($B$7,Bautagebuch!$B$7:$B$106,0)),""))</f>
        <v>78.75</v>
      </c>
      <c r="H21" s="78">
        <f>IF($B$7="","",IFERROR(INDEX(Bautagebuch!$R$7:$R$106,MATCH($B$7,Bautagebuch!$B$7:$B$106,0)),""))</f>
        <v>2</v>
      </c>
    </row>
    <row r="22" spans="2:8" ht="9" customHeight="1" x14ac:dyDescent="0.25"/>
    <row r="23" spans="2:8" ht="16.5" customHeight="1" x14ac:dyDescent="0.25">
      <c r="B23" s="110" t="s">
        <v>364</v>
      </c>
      <c r="C23" s="110"/>
      <c r="D23" s="110"/>
      <c r="E23" s="110"/>
      <c r="F23" s="110"/>
      <c r="G23" s="110"/>
      <c r="H23" s="110"/>
    </row>
    <row r="24" spans="2:8" ht="24" customHeight="1" x14ac:dyDescent="0.25">
      <c r="B24" s="73" t="s">
        <v>172</v>
      </c>
      <c r="C24" s="73" t="s">
        <v>173</v>
      </c>
      <c r="D24" s="73" t="s">
        <v>175</v>
      </c>
      <c r="E24" s="73" t="s">
        <v>171</v>
      </c>
      <c r="F24" s="73" t="s">
        <v>176</v>
      </c>
      <c r="G24" s="73" t="s">
        <v>365</v>
      </c>
      <c r="H24" s="73" t="s">
        <v>366</v>
      </c>
    </row>
    <row r="25" spans="2:8" ht="15" customHeight="1" x14ac:dyDescent="0.25">
      <c r="B25" s="80" t="str">
        <f>IFERROR(INDEX(Einsatzerfassung!$D$7:$D$206,MATCH($B$7&amp;"#"&amp;(ROW()-24),Einsatzerfassung!$N$7:$N$206,0)),"")</f>
        <v>Beispielbau GmbH</v>
      </c>
      <c r="C25" s="80" t="str">
        <f>IFERROR(INDEX(Einsatzerfassung!$E$7:$E$206,MATCH($B$7&amp;"#"&amp;(ROW()-24),Einsatzerfassung!$N$7:$N$206,0)),"")</f>
        <v>Eigenleistung</v>
      </c>
      <c r="D25" s="80" t="str">
        <f>IFERROR(INDEX(Einsatzerfassung!$G$7:$G$206,MATCH($B$7&amp;"#"&amp;(ROW()-24),Einsatzerfassung!$N$7:$N$206,0)),"")</f>
        <v>Polier</v>
      </c>
      <c r="E25" s="81" t="str">
        <f>IFERROR(INDEX(Einsatzerfassung!$C$7:$C$206,MATCH($B$7&amp;"#"&amp;(ROW()-24),Einsatzerfassung!$N$7:$N$206,0)),"")</f>
        <v>Personal</v>
      </c>
      <c r="F25" s="82">
        <f>IFERROR(INDEX(Einsatzerfassung!$H$7:$H$206,MATCH($B$7&amp;"#"&amp;(ROW()-24),Einsatzerfassung!$N$7:$N$206,0)),"")</f>
        <v>1</v>
      </c>
      <c r="G25" s="83">
        <f>IFERROR(INDEX(Einsatzerfassung!$I$7:$I$206,MATCH($B$7&amp;"#"&amp;(ROW()-24),Einsatzerfassung!$N$7:$N$206,0)),"")</f>
        <v>8.75</v>
      </c>
      <c r="H25" s="83">
        <f>IFERROR(INDEX(Einsatzerfassung!$J$7:$J$206,MATCH($B$7&amp;"#"&amp;(ROW()-24),Einsatzerfassung!$N$7:$N$206,0)),"")</f>
        <v>8.75</v>
      </c>
    </row>
    <row r="26" spans="2:8" ht="15" customHeight="1" x14ac:dyDescent="0.25">
      <c r="B26" s="84" t="str">
        <f>IFERROR(INDEX(Einsatzerfassung!$D$7:$D$206,MATCH($B$7&amp;"#"&amp;(ROW()-24),Einsatzerfassung!$N$7:$N$206,0)),"")</f>
        <v>Beispielbau GmbH</v>
      </c>
      <c r="C26" s="84" t="str">
        <f>IFERROR(INDEX(Einsatzerfassung!$E$7:$E$206,MATCH($B$7&amp;"#"&amp;(ROW()-24),Einsatzerfassung!$N$7:$N$206,0)),"")</f>
        <v>Eigenleistung</v>
      </c>
      <c r="D26" s="84" t="str">
        <f>IFERROR(INDEX(Einsatzerfassung!$G$7:$G$206,MATCH($B$7&amp;"#"&amp;(ROW()-24),Einsatzerfassung!$N$7:$N$206,0)),"")</f>
        <v>Facharbeiter</v>
      </c>
      <c r="E26" s="85" t="str">
        <f>IFERROR(INDEX(Einsatzerfassung!$C$7:$C$206,MATCH($B$7&amp;"#"&amp;(ROW()-24),Einsatzerfassung!$N$7:$N$206,0)),"")</f>
        <v>Personal</v>
      </c>
      <c r="F26" s="86">
        <f>IFERROR(INDEX(Einsatzerfassung!$H$7:$H$206,MATCH($B$7&amp;"#"&amp;(ROW()-24),Einsatzerfassung!$N$7:$N$206,0)),"")</f>
        <v>6</v>
      </c>
      <c r="G26" s="87">
        <f>IFERROR(INDEX(Einsatzerfassung!$I$7:$I$206,MATCH($B$7&amp;"#"&amp;(ROW()-24),Einsatzerfassung!$N$7:$N$206,0)),"")</f>
        <v>8.75</v>
      </c>
      <c r="H26" s="87">
        <f>IFERROR(INDEX(Einsatzerfassung!$J$7:$J$206,MATCH($B$7&amp;"#"&amp;(ROW()-24),Einsatzerfassung!$N$7:$N$206,0)),"")</f>
        <v>52.5</v>
      </c>
    </row>
    <row r="27" spans="2:8" ht="15" customHeight="1" x14ac:dyDescent="0.25">
      <c r="B27" s="80" t="str">
        <f>IFERROR(INDEX(Einsatzerfassung!$D$7:$D$206,MATCH($B$7&amp;"#"&amp;(ROW()-24),Einsatzerfassung!$N$7:$N$206,0)),"")</f>
        <v>Beispielbau GmbH</v>
      </c>
      <c r="C27" s="80" t="str">
        <f>IFERROR(INDEX(Einsatzerfassung!$E$7:$E$206,MATCH($B$7&amp;"#"&amp;(ROW()-24),Einsatzerfassung!$N$7:$N$206,0)),"")</f>
        <v>Eigenleistung</v>
      </c>
      <c r="D27" s="80" t="str">
        <f>IFERROR(INDEX(Einsatzerfassung!$G$7:$G$206,MATCH($B$7&amp;"#"&amp;(ROW()-24),Einsatzerfassung!$N$7:$N$206,0)),"")</f>
        <v>Bauhelfer</v>
      </c>
      <c r="E27" s="81" t="str">
        <f>IFERROR(INDEX(Einsatzerfassung!$C$7:$C$206,MATCH($B$7&amp;"#"&amp;(ROW()-24),Einsatzerfassung!$N$7:$N$206,0)),"")</f>
        <v>Personal</v>
      </c>
      <c r="F27" s="82">
        <f>IFERROR(INDEX(Einsatzerfassung!$H$7:$H$206,MATCH($B$7&amp;"#"&amp;(ROW()-24),Einsatzerfassung!$N$7:$N$206,0)),"")</f>
        <v>2</v>
      </c>
      <c r="G27" s="83">
        <f>IFERROR(INDEX(Einsatzerfassung!$I$7:$I$206,MATCH($B$7&amp;"#"&amp;(ROW()-24),Einsatzerfassung!$N$7:$N$206,0)),"")</f>
        <v>8.75</v>
      </c>
      <c r="H27" s="83">
        <f>IFERROR(INDEX(Einsatzerfassung!$J$7:$J$206,MATCH($B$7&amp;"#"&amp;(ROW()-24),Einsatzerfassung!$N$7:$N$206,0)),"")</f>
        <v>17.5</v>
      </c>
    </row>
    <row r="28" spans="2:8" ht="15" customHeight="1" x14ac:dyDescent="0.25">
      <c r="B28" s="84" t="str">
        <f>IFERROR(INDEX(Einsatzerfassung!$D$7:$D$206,MATCH($B$7&amp;"#"&amp;(ROW()-24),Einsatzerfassung!$N$7:$N$206,0)),"")</f>
        <v>Beispielbau GmbH</v>
      </c>
      <c r="C28" s="84" t="str">
        <f>IFERROR(INDEX(Einsatzerfassung!$E$7:$E$206,MATCH($B$7&amp;"#"&amp;(ROW()-24),Einsatzerfassung!$N$7:$N$206,0)),"")</f>
        <v>Eigenleistung</v>
      </c>
      <c r="D28" s="84" t="str">
        <f>IFERROR(INDEX(Einsatzerfassung!$G$7:$G$206,MATCH($B$7&amp;"#"&amp;(ROW()-24),Einsatzerfassung!$N$7:$N$206,0)),"")</f>
        <v>Turmdrehkran 40 m</v>
      </c>
      <c r="E28" s="85" t="str">
        <f>IFERROR(INDEX(Einsatzerfassung!$C$7:$C$206,MATCH($B$7&amp;"#"&amp;(ROW()-24),Einsatzerfassung!$N$7:$N$206,0)),"")</f>
        <v>Gerät</v>
      </c>
      <c r="F28" s="86">
        <f>IFERROR(INDEX(Einsatzerfassung!$H$7:$H$206,MATCH($B$7&amp;"#"&amp;(ROW()-24),Einsatzerfassung!$N$7:$N$206,0)),"")</f>
        <v>1</v>
      </c>
      <c r="G28" s="87">
        <f>IFERROR(INDEX(Einsatzerfassung!$I$7:$I$206,MATCH($B$7&amp;"#"&amp;(ROW()-24),Einsatzerfassung!$N$7:$N$206,0)),"")</f>
        <v>8.75</v>
      </c>
      <c r="H28" s="87">
        <f>IFERROR(INDEX(Einsatzerfassung!$J$7:$J$206,MATCH($B$7&amp;"#"&amp;(ROW()-24),Einsatzerfassung!$N$7:$N$206,0)),"")</f>
        <v>8.75</v>
      </c>
    </row>
    <row r="29" spans="2:8" ht="15" customHeight="1" x14ac:dyDescent="0.25">
      <c r="B29" s="80" t="str">
        <f>IFERROR(INDEX(Einsatzerfassung!$D$7:$D$206,MATCH($B$7&amp;"#"&amp;(ROW()-24),Einsatzerfassung!$N$7:$N$206,0)),"")</f>
        <v>Beispielbau GmbH</v>
      </c>
      <c r="C29" s="80" t="str">
        <f>IFERROR(INDEX(Einsatzerfassung!$E$7:$E$206,MATCH($B$7&amp;"#"&amp;(ROW()-24),Einsatzerfassung!$N$7:$N$206,0)),"")</f>
        <v>Eigenleistung</v>
      </c>
      <c r="D29" s="80" t="str">
        <f>IFERROR(INDEX(Einsatzerfassung!$G$7:$G$206,MATCH($B$7&amp;"#"&amp;(ROW()-24),Einsatzerfassung!$N$7:$N$206,0)),"")</f>
        <v>Autobetonpumpe 36 m</v>
      </c>
      <c r="E29" s="81" t="str">
        <f>IFERROR(INDEX(Einsatzerfassung!$C$7:$C$206,MATCH($B$7&amp;"#"&amp;(ROW()-24),Einsatzerfassung!$N$7:$N$206,0)),"")</f>
        <v>Gerät</v>
      </c>
      <c r="F29" s="82">
        <f>IFERROR(INDEX(Einsatzerfassung!$H$7:$H$206,MATCH($B$7&amp;"#"&amp;(ROW()-24),Einsatzerfassung!$N$7:$N$206,0)),"")</f>
        <v>1</v>
      </c>
      <c r="G29" s="83">
        <f>IFERROR(INDEX(Einsatzerfassung!$I$7:$I$206,MATCH($B$7&amp;"#"&amp;(ROW()-24),Einsatzerfassung!$N$7:$N$206,0)),"")</f>
        <v>4</v>
      </c>
      <c r="H29" s="83">
        <f>IFERROR(INDEX(Einsatzerfassung!$J$7:$J$206,MATCH($B$7&amp;"#"&amp;(ROW()-24),Einsatzerfassung!$N$7:$N$206,0)),"")</f>
        <v>4</v>
      </c>
    </row>
    <row r="30" spans="2:8" ht="15" customHeight="1" x14ac:dyDescent="0.25">
      <c r="B30" s="84" t="str">
        <f>IFERROR(INDEX(Einsatzerfassung!$D$7:$D$206,MATCH($B$7&amp;"#"&amp;(ROW()-24),Einsatzerfassung!$N$7:$N$206,0)),"")</f>
        <v/>
      </c>
      <c r="C30" s="84" t="str">
        <f>IFERROR(INDEX(Einsatzerfassung!$E$7:$E$206,MATCH($B$7&amp;"#"&amp;(ROW()-24),Einsatzerfassung!$N$7:$N$206,0)),"")</f>
        <v/>
      </c>
      <c r="D30" s="84" t="str">
        <f>IFERROR(INDEX(Einsatzerfassung!$G$7:$G$206,MATCH($B$7&amp;"#"&amp;(ROW()-24),Einsatzerfassung!$N$7:$N$206,0)),"")</f>
        <v/>
      </c>
      <c r="E30" s="85" t="str">
        <f>IFERROR(INDEX(Einsatzerfassung!$C$7:$C$206,MATCH($B$7&amp;"#"&amp;(ROW()-24),Einsatzerfassung!$N$7:$N$206,0)),"")</f>
        <v/>
      </c>
      <c r="F30" s="86" t="str">
        <f>IFERROR(INDEX(Einsatzerfassung!$H$7:$H$206,MATCH($B$7&amp;"#"&amp;(ROW()-24),Einsatzerfassung!$N$7:$N$206,0)),"")</f>
        <v/>
      </c>
      <c r="G30" s="87" t="str">
        <f>IFERROR(INDEX(Einsatzerfassung!$I$7:$I$206,MATCH($B$7&amp;"#"&amp;(ROW()-24),Einsatzerfassung!$N$7:$N$206,0)),"")</f>
        <v/>
      </c>
      <c r="H30" s="87" t="str">
        <f>IFERROR(INDEX(Einsatzerfassung!$J$7:$J$206,MATCH($B$7&amp;"#"&amp;(ROW()-24),Einsatzerfassung!$N$7:$N$206,0)),"")</f>
        <v/>
      </c>
    </row>
    <row r="31" spans="2:8" ht="15" customHeight="1" x14ac:dyDescent="0.25">
      <c r="B31" s="80" t="str">
        <f>IFERROR(INDEX(Einsatzerfassung!$D$7:$D$206,MATCH($B$7&amp;"#"&amp;(ROW()-24),Einsatzerfassung!$N$7:$N$206,0)),"")</f>
        <v/>
      </c>
      <c r="C31" s="80" t="str">
        <f>IFERROR(INDEX(Einsatzerfassung!$E$7:$E$206,MATCH($B$7&amp;"#"&amp;(ROW()-24),Einsatzerfassung!$N$7:$N$206,0)),"")</f>
        <v/>
      </c>
      <c r="D31" s="80" t="str">
        <f>IFERROR(INDEX(Einsatzerfassung!$G$7:$G$206,MATCH($B$7&amp;"#"&amp;(ROW()-24),Einsatzerfassung!$N$7:$N$206,0)),"")</f>
        <v/>
      </c>
      <c r="E31" s="81" t="str">
        <f>IFERROR(INDEX(Einsatzerfassung!$C$7:$C$206,MATCH($B$7&amp;"#"&amp;(ROW()-24),Einsatzerfassung!$N$7:$N$206,0)),"")</f>
        <v/>
      </c>
      <c r="F31" s="82" t="str">
        <f>IFERROR(INDEX(Einsatzerfassung!$H$7:$H$206,MATCH($B$7&amp;"#"&amp;(ROW()-24),Einsatzerfassung!$N$7:$N$206,0)),"")</f>
        <v/>
      </c>
      <c r="G31" s="83" t="str">
        <f>IFERROR(INDEX(Einsatzerfassung!$I$7:$I$206,MATCH($B$7&amp;"#"&amp;(ROW()-24),Einsatzerfassung!$N$7:$N$206,0)),"")</f>
        <v/>
      </c>
      <c r="H31" s="83" t="str">
        <f>IFERROR(INDEX(Einsatzerfassung!$J$7:$J$206,MATCH($B$7&amp;"#"&amp;(ROW()-24),Einsatzerfassung!$N$7:$N$206,0)),"")</f>
        <v/>
      </c>
    </row>
    <row r="32" spans="2:8" ht="15" customHeight="1" x14ac:dyDescent="0.25">
      <c r="B32" s="84" t="str">
        <f>IFERROR(INDEX(Einsatzerfassung!$D$7:$D$206,MATCH($B$7&amp;"#"&amp;(ROW()-24),Einsatzerfassung!$N$7:$N$206,0)),"")</f>
        <v/>
      </c>
      <c r="C32" s="84" t="str">
        <f>IFERROR(INDEX(Einsatzerfassung!$E$7:$E$206,MATCH($B$7&amp;"#"&amp;(ROW()-24),Einsatzerfassung!$N$7:$N$206,0)),"")</f>
        <v/>
      </c>
      <c r="D32" s="84" t="str">
        <f>IFERROR(INDEX(Einsatzerfassung!$G$7:$G$206,MATCH($B$7&amp;"#"&amp;(ROW()-24),Einsatzerfassung!$N$7:$N$206,0)),"")</f>
        <v/>
      </c>
      <c r="E32" s="85" t="str">
        <f>IFERROR(INDEX(Einsatzerfassung!$C$7:$C$206,MATCH($B$7&amp;"#"&amp;(ROW()-24),Einsatzerfassung!$N$7:$N$206,0)),"")</f>
        <v/>
      </c>
      <c r="F32" s="86" t="str">
        <f>IFERROR(INDEX(Einsatzerfassung!$H$7:$H$206,MATCH($B$7&amp;"#"&amp;(ROW()-24),Einsatzerfassung!$N$7:$N$206,0)),"")</f>
        <v/>
      </c>
      <c r="G32" s="87" t="str">
        <f>IFERROR(INDEX(Einsatzerfassung!$I$7:$I$206,MATCH($B$7&amp;"#"&amp;(ROW()-24),Einsatzerfassung!$N$7:$N$206,0)),"")</f>
        <v/>
      </c>
      <c r="H32" s="87" t="str">
        <f>IFERROR(INDEX(Einsatzerfassung!$J$7:$J$206,MATCH($B$7&amp;"#"&amp;(ROW()-24),Einsatzerfassung!$N$7:$N$206,0)),"")</f>
        <v/>
      </c>
    </row>
    <row r="33" spans="2:8" ht="15" customHeight="1" x14ac:dyDescent="0.25">
      <c r="B33" s="80" t="str">
        <f>IFERROR(INDEX(Einsatzerfassung!$D$7:$D$206,MATCH($B$7&amp;"#"&amp;(ROW()-24),Einsatzerfassung!$N$7:$N$206,0)),"")</f>
        <v/>
      </c>
      <c r="C33" s="80" t="str">
        <f>IFERROR(INDEX(Einsatzerfassung!$E$7:$E$206,MATCH($B$7&amp;"#"&amp;(ROW()-24),Einsatzerfassung!$N$7:$N$206,0)),"")</f>
        <v/>
      </c>
      <c r="D33" s="80" t="str">
        <f>IFERROR(INDEX(Einsatzerfassung!$G$7:$G$206,MATCH($B$7&amp;"#"&amp;(ROW()-24),Einsatzerfassung!$N$7:$N$206,0)),"")</f>
        <v/>
      </c>
      <c r="E33" s="81" t="str">
        <f>IFERROR(INDEX(Einsatzerfassung!$C$7:$C$206,MATCH($B$7&amp;"#"&amp;(ROW()-24),Einsatzerfassung!$N$7:$N$206,0)),"")</f>
        <v/>
      </c>
      <c r="F33" s="82" t="str">
        <f>IFERROR(INDEX(Einsatzerfassung!$H$7:$H$206,MATCH($B$7&amp;"#"&amp;(ROW()-24),Einsatzerfassung!$N$7:$N$206,0)),"")</f>
        <v/>
      </c>
      <c r="G33" s="83" t="str">
        <f>IFERROR(INDEX(Einsatzerfassung!$I$7:$I$206,MATCH($B$7&amp;"#"&amp;(ROW()-24),Einsatzerfassung!$N$7:$N$206,0)),"")</f>
        <v/>
      </c>
      <c r="H33" s="83" t="str">
        <f>IFERROR(INDEX(Einsatzerfassung!$J$7:$J$206,MATCH($B$7&amp;"#"&amp;(ROW()-24),Einsatzerfassung!$N$7:$N$206,0)),"")</f>
        <v/>
      </c>
    </row>
    <row r="34" spans="2:8" ht="15" customHeight="1" x14ac:dyDescent="0.25">
      <c r="B34" s="84" t="str">
        <f>IFERROR(INDEX(Einsatzerfassung!$D$7:$D$206,MATCH($B$7&amp;"#"&amp;(ROW()-24),Einsatzerfassung!$N$7:$N$206,0)),"")</f>
        <v/>
      </c>
      <c r="C34" s="84" t="str">
        <f>IFERROR(INDEX(Einsatzerfassung!$E$7:$E$206,MATCH($B$7&amp;"#"&amp;(ROW()-24),Einsatzerfassung!$N$7:$N$206,0)),"")</f>
        <v/>
      </c>
      <c r="D34" s="84" t="str">
        <f>IFERROR(INDEX(Einsatzerfassung!$G$7:$G$206,MATCH($B$7&amp;"#"&amp;(ROW()-24),Einsatzerfassung!$N$7:$N$206,0)),"")</f>
        <v/>
      </c>
      <c r="E34" s="85" t="str">
        <f>IFERROR(INDEX(Einsatzerfassung!$C$7:$C$206,MATCH($B$7&amp;"#"&amp;(ROW()-24),Einsatzerfassung!$N$7:$N$206,0)),"")</f>
        <v/>
      </c>
      <c r="F34" s="86" t="str">
        <f>IFERROR(INDEX(Einsatzerfassung!$H$7:$H$206,MATCH($B$7&amp;"#"&amp;(ROW()-24),Einsatzerfassung!$N$7:$N$206,0)),"")</f>
        <v/>
      </c>
      <c r="G34" s="87" t="str">
        <f>IFERROR(INDEX(Einsatzerfassung!$I$7:$I$206,MATCH($B$7&amp;"#"&amp;(ROW()-24),Einsatzerfassung!$N$7:$N$206,0)),"")</f>
        <v/>
      </c>
      <c r="H34" s="87" t="str">
        <f>IFERROR(INDEX(Einsatzerfassung!$J$7:$J$206,MATCH($B$7&amp;"#"&amp;(ROW()-24),Einsatzerfassung!$N$7:$N$206,0)),"")</f>
        <v/>
      </c>
    </row>
    <row r="35" spans="2:8" ht="18" customHeight="1" x14ac:dyDescent="0.25">
      <c r="B35" s="112" t="s">
        <v>367</v>
      </c>
      <c r="C35" s="112"/>
      <c r="D35" s="112"/>
      <c r="E35" s="112"/>
      <c r="F35" s="112"/>
      <c r="G35" s="112"/>
      <c r="H35" s="88">
        <f>SUM(H25:H34)</f>
        <v>91.5</v>
      </c>
    </row>
    <row r="36" spans="2:8" ht="9" customHeight="1" x14ac:dyDescent="0.25"/>
    <row r="37" spans="2:8" ht="16.5" customHeight="1" x14ac:dyDescent="0.25">
      <c r="B37" s="110" t="s">
        <v>368</v>
      </c>
      <c r="C37" s="110"/>
      <c r="D37" s="110"/>
      <c r="E37" s="110"/>
      <c r="F37" s="110"/>
      <c r="G37" s="110"/>
      <c r="H37" s="110"/>
    </row>
    <row r="38" spans="2:8" ht="16.5" customHeight="1" x14ac:dyDescent="0.25">
      <c r="B38" s="72" t="s">
        <v>114</v>
      </c>
      <c r="C38" s="111" t="str">
        <f>IF($B$7="","",IFERROR(INDEX(Bautagebuch!$T$7:$T$106,MATCH($B$7,Bautagebuch!$B$7:$B$106,0)),""))</f>
        <v>KG Achse A–C</v>
      </c>
      <c r="D38" s="111"/>
      <c r="E38" s="111"/>
      <c r="F38" s="72" t="s">
        <v>369</v>
      </c>
      <c r="G38" s="113">
        <f>IF($B$7="","",IFERROR(INDEX(Bautagebuch!$U$7:$U$106,MATCH($B$7,Bautagebuch!$B$7:$B$106,0)),""))</f>
        <v>0.41</v>
      </c>
      <c r="H38" s="113"/>
    </row>
    <row r="39" spans="2:8" ht="15" customHeight="1" x14ac:dyDescent="0.25">
      <c r="B39" s="114" t="str">
        <f>IF($B$7="","",IFERROR(INDEX(Bautagebuch!$S$7:$S$106,MATCH($B$7,Bautagebuch!$B$7:$B$106,0)),""))</f>
        <v>Schalungskontrolle vor Betonage, anschließend Betonage der Kellerwände Achse A–C, C25/30, Einbaumenge 42 m³, Verdichtung lagenweise.</v>
      </c>
      <c r="C39" s="114"/>
      <c r="D39" s="114"/>
      <c r="E39" s="114"/>
      <c r="F39" s="114"/>
      <c r="G39" s="114"/>
      <c r="H39" s="114"/>
    </row>
    <row r="40" spans="2:8" ht="15" customHeight="1" x14ac:dyDescent="0.25">
      <c r="B40" s="114"/>
      <c r="C40" s="114"/>
      <c r="D40" s="114"/>
      <c r="E40" s="114"/>
      <c r="F40" s="114"/>
      <c r="G40" s="114"/>
      <c r="H40" s="114"/>
    </row>
    <row r="41" spans="2:8" ht="15" customHeight="1" x14ac:dyDescent="0.25">
      <c r="B41" s="114"/>
      <c r="C41" s="114"/>
      <c r="D41" s="114"/>
      <c r="E41" s="114"/>
      <c r="F41" s="114"/>
      <c r="G41" s="114"/>
      <c r="H41" s="114"/>
    </row>
    <row r="42" spans="2:8" ht="15" customHeight="1" x14ac:dyDescent="0.25">
      <c r="B42" s="114"/>
      <c r="C42" s="114"/>
      <c r="D42" s="114"/>
      <c r="E42" s="114"/>
      <c r="F42" s="114"/>
      <c r="G42" s="114"/>
      <c r="H42" s="114"/>
    </row>
    <row r="43" spans="2:8" ht="15" customHeight="1" x14ac:dyDescent="0.25">
      <c r="B43" s="114"/>
      <c r="C43" s="114"/>
      <c r="D43" s="114"/>
      <c r="E43" s="114"/>
      <c r="F43" s="114"/>
      <c r="G43" s="114"/>
      <c r="H43" s="114"/>
    </row>
    <row r="44" spans="2:8" ht="9" customHeight="1" x14ac:dyDescent="0.25"/>
    <row r="45" spans="2:8" ht="16.5" customHeight="1" x14ac:dyDescent="0.25">
      <c r="B45" s="110" t="s">
        <v>217</v>
      </c>
      <c r="C45" s="110"/>
      <c r="D45" s="110"/>
      <c r="E45" s="110"/>
      <c r="F45" s="110"/>
      <c r="G45" s="110"/>
      <c r="H45" s="110"/>
    </row>
    <row r="46" spans="2:8" ht="15" customHeight="1" x14ac:dyDescent="0.25">
      <c r="B46" s="73" t="s">
        <v>222</v>
      </c>
      <c r="C46" s="115" t="s">
        <v>223</v>
      </c>
      <c r="D46" s="115"/>
      <c r="E46" s="115" t="s">
        <v>224</v>
      </c>
      <c r="F46" s="115"/>
      <c r="G46" s="73" t="s">
        <v>225</v>
      </c>
      <c r="H46" s="73" t="s">
        <v>230</v>
      </c>
    </row>
    <row r="47" spans="2:8" ht="15" customHeight="1" x14ac:dyDescent="0.25">
      <c r="B47" s="80" t="str">
        <f>IFERROR(INDEX(Lieferungen!$B$7:$B$156,MATCH($B$7&amp;"#"&amp;(ROW()-46),Lieferungen!$M$7:$M$156,0)),"")</f>
        <v>LS-2026-1188</v>
      </c>
      <c r="C47" s="116" t="str">
        <f>IFERROR(INDEX(Lieferungen!$C$7:$C$156,MATCH($B$7&amp;"#"&amp;(ROW()-46),Lieferungen!$M$7:$M$156,0)),"")</f>
        <v>Beispiel Baustoffhandel KG</v>
      </c>
      <c r="D47" s="116"/>
      <c r="E47" s="116" t="str">
        <f>IFERROR(INDEX(Lieferungen!$D$7:$D$156,MATCH($B$7&amp;"#"&amp;(ROW()-46),Lieferungen!$M$7:$M$156,0)),"")</f>
        <v>Beton C25/30 Kellerwände</v>
      </c>
      <c r="F47" s="116"/>
      <c r="G47" s="81" t="str">
        <f>IFERROR(INDEX(Lieferungen!$E$7:$E$156,MATCH($B$7&amp;"#"&amp;(ROW()-46),Lieferungen!$M$7:$M$156,0))&amp;" "&amp;INDEX(Lieferungen!$F$7:$F$156,MATCH($B$7&amp;"#"&amp;(ROW()-46),Lieferungen!$M$7:$M$156,0)),"")</f>
        <v>42 m³</v>
      </c>
      <c r="H47" s="81" t="str">
        <f>IFERROR(INDEX(Lieferungen!$J$7:$J$156,MATCH($B$7&amp;"#"&amp;(ROW()-46),Lieferungen!$M$7:$M$156,0)),"")</f>
        <v>geprüft i. O.</v>
      </c>
    </row>
    <row r="48" spans="2:8" ht="15" customHeight="1" x14ac:dyDescent="0.25">
      <c r="B48" s="84" t="str">
        <f>IFERROR(INDEX(Lieferungen!$B$7:$B$156,MATCH($B$7&amp;"#"&amp;(ROW()-46),Lieferungen!$M$7:$M$156,0)),"")</f>
        <v/>
      </c>
      <c r="C48" s="117" t="str">
        <f>IFERROR(INDEX(Lieferungen!$C$7:$C$156,MATCH($B$7&amp;"#"&amp;(ROW()-46),Lieferungen!$M$7:$M$156,0)),"")</f>
        <v/>
      </c>
      <c r="D48" s="117"/>
      <c r="E48" s="117" t="str">
        <f>IFERROR(INDEX(Lieferungen!$D$7:$D$156,MATCH($B$7&amp;"#"&amp;(ROW()-46),Lieferungen!$M$7:$M$156,0)),"")</f>
        <v/>
      </c>
      <c r="F48" s="117"/>
      <c r="G48" s="85" t="str">
        <f>IFERROR(INDEX(Lieferungen!$E$7:$E$156,MATCH($B$7&amp;"#"&amp;(ROW()-46),Lieferungen!$M$7:$M$156,0))&amp;" "&amp;INDEX(Lieferungen!$F$7:$F$156,MATCH($B$7&amp;"#"&amp;(ROW()-46),Lieferungen!$M$7:$M$156,0)),"")</f>
        <v/>
      </c>
      <c r="H48" s="85" t="str">
        <f>IFERROR(INDEX(Lieferungen!$J$7:$J$156,MATCH($B$7&amp;"#"&amp;(ROW()-46),Lieferungen!$M$7:$M$156,0)),"")</f>
        <v/>
      </c>
    </row>
    <row r="49" spans="2:8" ht="15" customHeight="1" x14ac:dyDescent="0.25">
      <c r="B49" s="80" t="str">
        <f>IFERROR(INDEX(Lieferungen!$B$7:$B$156,MATCH($B$7&amp;"#"&amp;(ROW()-46),Lieferungen!$M$7:$M$156,0)),"")</f>
        <v/>
      </c>
      <c r="C49" s="116" t="str">
        <f>IFERROR(INDEX(Lieferungen!$C$7:$C$156,MATCH($B$7&amp;"#"&amp;(ROW()-46),Lieferungen!$M$7:$M$156,0)),"")</f>
        <v/>
      </c>
      <c r="D49" s="116"/>
      <c r="E49" s="116" t="str">
        <f>IFERROR(INDEX(Lieferungen!$D$7:$D$156,MATCH($B$7&amp;"#"&amp;(ROW()-46),Lieferungen!$M$7:$M$156,0)),"")</f>
        <v/>
      </c>
      <c r="F49" s="116"/>
      <c r="G49" s="81" t="str">
        <f>IFERROR(INDEX(Lieferungen!$E$7:$E$156,MATCH($B$7&amp;"#"&amp;(ROW()-46),Lieferungen!$M$7:$M$156,0))&amp;" "&amp;INDEX(Lieferungen!$F$7:$F$156,MATCH($B$7&amp;"#"&amp;(ROW()-46),Lieferungen!$M$7:$M$156,0)),"")</f>
        <v/>
      </c>
      <c r="H49" s="81" t="str">
        <f>IFERROR(INDEX(Lieferungen!$J$7:$J$156,MATCH($B$7&amp;"#"&amp;(ROW()-46),Lieferungen!$M$7:$M$156,0)),"")</f>
        <v/>
      </c>
    </row>
    <row r="50" spans="2:8" ht="15" customHeight="1" x14ac:dyDescent="0.25">
      <c r="B50" s="84" t="str">
        <f>IFERROR(INDEX(Lieferungen!$B$7:$B$156,MATCH($B$7&amp;"#"&amp;(ROW()-46),Lieferungen!$M$7:$M$156,0)),"")</f>
        <v/>
      </c>
      <c r="C50" s="117" t="str">
        <f>IFERROR(INDEX(Lieferungen!$C$7:$C$156,MATCH($B$7&amp;"#"&amp;(ROW()-46),Lieferungen!$M$7:$M$156,0)),"")</f>
        <v/>
      </c>
      <c r="D50" s="117"/>
      <c r="E50" s="117" t="str">
        <f>IFERROR(INDEX(Lieferungen!$D$7:$D$156,MATCH($B$7&amp;"#"&amp;(ROW()-46),Lieferungen!$M$7:$M$156,0)),"")</f>
        <v/>
      </c>
      <c r="F50" s="117"/>
      <c r="G50" s="85" t="str">
        <f>IFERROR(INDEX(Lieferungen!$E$7:$E$156,MATCH($B$7&amp;"#"&amp;(ROW()-46),Lieferungen!$M$7:$M$156,0))&amp;" "&amp;INDEX(Lieferungen!$F$7:$F$156,MATCH($B$7&amp;"#"&amp;(ROW()-46),Lieferungen!$M$7:$M$156,0)),"")</f>
        <v/>
      </c>
      <c r="H50" s="85" t="str">
        <f>IFERROR(INDEX(Lieferungen!$J$7:$J$156,MATCH($B$7&amp;"#"&amp;(ROW()-46),Lieferungen!$M$7:$M$156,0)),"")</f>
        <v/>
      </c>
    </row>
    <row r="51" spans="2:8" ht="15" customHeight="1" x14ac:dyDescent="0.25">
      <c r="B51" s="80" t="str">
        <f>IFERROR(INDEX(Lieferungen!$B$7:$B$156,MATCH($B$7&amp;"#"&amp;(ROW()-46),Lieferungen!$M$7:$M$156,0)),"")</f>
        <v/>
      </c>
      <c r="C51" s="116" t="str">
        <f>IFERROR(INDEX(Lieferungen!$C$7:$C$156,MATCH($B$7&amp;"#"&amp;(ROW()-46),Lieferungen!$M$7:$M$156,0)),"")</f>
        <v/>
      </c>
      <c r="D51" s="116"/>
      <c r="E51" s="116" t="str">
        <f>IFERROR(INDEX(Lieferungen!$D$7:$D$156,MATCH($B$7&amp;"#"&amp;(ROW()-46),Lieferungen!$M$7:$M$156,0)),"")</f>
        <v/>
      </c>
      <c r="F51" s="116"/>
      <c r="G51" s="81" t="str">
        <f>IFERROR(INDEX(Lieferungen!$E$7:$E$156,MATCH($B$7&amp;"#"&amp;(ROW()-46),Lieferungen!$M$7:$M$156,0))&amp;" "&amp;INDEX(Lieferungen!$F$7:$F$156,MATCH($B$7&amp;"#"&amp;(ROW()-46),Lieferungen!$M$7:$M$156,0)),"")</f>
        <v/>
      </c>
      <c r="H51" s="81" t="str">
        <f>IFERROR(INDEX(Lieferungen!$J$7:$J$156,MATCH($B$7&amp;"#"&amp;(ROW()-46),Lieferungen!$M$7:$M$156,0)),"")</f>
        <v/>
      </c>
    </row>
    <row r="52" spans="2:8" ht="9" customHeight="1" x14ac:dyDescent="0.25"/>
    <row r="53" spans="2:8" ht="16.5" customHeight="1" x14ac:dyDescent="0.25">
      <c r="B53" s="110" t="s">
        <v>280</v>
      </c>
      <c r="C53" s="110"/>
      <c r="D53" s="110"/>
      <c r="E53" s="110"/>
      <c r="F53" s="110"/>
      <c r="G53" s="110"/>
      <c r="H53" s="110"/>
    </row>
    <row r="54" spans="2:8" ht="15" customHeight="1" x14ac:dyDescent="0.25">
      <c r="B54" s="73" t="s">
        <v>95</v>
      </c>
      <c r="C54" s="73" t="s">
        <v>171</v>
      </c>
      <c r="D54" s="115" t="s">
        <v>286</v>
      </c>
      <c r="E54" s="115"/>
      <c r="F54" s="115"/>
      <c r="G54" s="73" t="s">
        <v>289</v>
      </c>
      <c r="H54" s="73" t="s">
        <v>293</v>
      </c>
    </row>
    <row r="55" spans="2:8" ht="21.75" customHeight="1" x14ac:dyDescent="0.25">
      <c r="B55" s="89" t="str">
        <f>IFERROR(INDEX(Vorkommnisse!$A$7:$A$126,MATCH($B$7&amp;"#"&amp;(ROW()-54),Vorkommnisse!$O$7:$O$126,0)),"")</f>
        <v>V-011</v>
      </c>
      <c r="C55" s="90" t="str">
        <f>IFERROR(INDEX(Vorkommnisse!$C$7:$C$126,MATCH($B$7&amp;"#"&amp;(ROW()-54),Vorkommnisse!$O$7:$O$126,0)),"")</f>
        <v>Begehung</v>
      </c>
      <c r="D55" s="118" t="str">
        <f>IFERROR(INDEX(Vorkommnisse!$E$7:$E$126,MATCH($B$7&amp;"#"&amp;(ROW()-54),Vorkommnisse!$O$7:$O$126,0)),"")</f>
        <v>Sicherheitsbegehung Baustelle, Absturzsicherung Baugrube geprüft.</v>
      </c>
      <c r="E55" s="118"/>
      <c r="F55" s="118"/>
      <c r="G55" s="89" t="str">
        <f>IFERROR(INDEX(Vorkommnisse!$H$7:$H$126,MATCH($B$7&amp;"#"&amp;(ROW()-54),Vorkommnisse!$O$7:$O$126,0)),"")</f>
        <v>mittel</v>
      </c>
      <c r="H55" s="89" t="str">
        <f>IFERROR(INDEX(Vorkommnisse!$L$7:$L$126,MATCH($B$7&amp;"#"&amp;(ROW()-54),Vorkommnisse!$O$7:$O$126,0)),"")</f>
        <v>in Bearbeitung</v>
      </c>
    </row>
    <row r="56" spans="2:8" ht="21.75" customHeight="1" x14ac:dyDescent="0.25">
      <c r="B56" s="91" t="str">
        <f>IFERROR(INDEX(Vorkommnisse!$A$7:$A$126,MATCH($B$7&amp;"#"&amp;(ROW()-54),Vorkommnisse!$O$7:$O$126,0)),"")</f>
        <v/>
      </c>
      <c r="C56" s="92" t="str">
        <f>IFERROR(INDEX(Vorkommnisse!$C$7:$C$126,MATCH($B$7&amp;"#"&amp;(ROW()-54),Vorkommnisse!$O$7:$O$126,0)),"")</f>
        <v/>
      </c>
      <c r="D56" s="119" t="str">
        <f>IFERROR(INDEX(Vorkommnisse!$E$7:$E$126,MATCH($B$7&amp;"#"&amp;(ROW()-54),Vorkommnisse!$O$7:$O$126,0)),"")</f>
        <v/>
      </c>
      <c r="E56" s="119"/>
      <c r="F56" s="119"/>
      <c r="G56" s="91" t="str">
        <f>IFERROR(INDEX(Vorkommnisse!$H$7:$H$126,MATCH($B$7&amp;"#"&amp;(ROW()-54),Vorkommnisse!$O$7:$O$126,0)),"")</f>
        <v/>
      </c>
      <c r="H56" s="91" t="str">
        <f>IFERROR(INDEX(Vorkommnisse!$L$7:$L$126,MATCH($B$7&amp;"#"&amp;(ROW()-54),Vorkommnisse!$O$7:$O$126,0)),"")</f>
        <v/>
      </c>
    </row>
    <row r="57" spans="2:8" ht="21.75" customHeight="1" x14ac:dyDescent="0.25">
      <c r="B57" s="89" t="str">
        <f>IFERROR(INDEX(Vorkommnisse!$A$7:$A$126,MATCH($B$7&amp;"#"&amp;(ROW()-54),Vorkommnisse!$O$7:$O$126,0)),"")</f>
        <v/>
      </c>
      <c r="C57" s="90" t="str">
        <f>IFERROR(INDEX(Vorkommnisse!$C$7:$C$126,MATCH($B$7&amp;"#"&amp;(ROW()-54),Vorkommnisse!$O$7:$O$126,0)),"")</f>
        <v/>
      </c>
      <c r="D57" s="118" t="str">
        <f>IFERROR(INDEX(Vorkommnisse!$E$7:$E$126,MATCH($B$7&amp;"#"&amp;(ROW()-54),Vorkommnisse!$O$7:$O$126,0)),"")</f>
        <v/>
      </c>
      <c r="E57" s="118"/>
      <c r="F57" s="118"/>
      <c r="G57" s="89" t="str">
        <f>IFERROR(INDEX(Vorkommnisse!$H$7:$H$126,MATCH($B$7&amp;"#"&amp;(ROW()-54),Vorkommnisse!$O$7:$O$126,0)),"")</f>
        <v/>
      </c>
      <c r="H57" s="89" t="str">
        <f>IFERROR(INDEX(Vorkommnisse!$L$7:$L$126,MATCH($B$7&amp;"#"&amp;(ROW()-54),Vorkommnisse!$O$7:$O$126,0)),"")</f>
        <v/>
      </c>
    </row>
    <row r="58" spans="2:8" ht="21.75" customHeight="1" x14ac:dyDescent="0.25">
      <c r="B58" s="91" t="str">
        <f>IFERROR(INDEX(Vorkommnisse!$A$7:$A$126,MATCH($B$7&amp;"#"&amp;(ROW()-54),Vorkommnisse!$O$7:$O$126,0)),"")</f>
        <v/>
      </c>
      <c r="C58" s="92" t="str">
        <f>IFERROR(INDEX(Vorkommnisse!$C$7:$C$126,MATCH($B$7&amp;"#"&amp;(ROW()-54),Vorkommnisse!$O$7:$O$126,0)),"")</f>
        <v/>
      </c>
      <c r="D58" s="119" t="str">
        <f>IFERROR(INDEX(Vorkommnisse!$E$7:$E$126,MATCH($B$7&amp;"#"&amp;(ROW()-54),Vorkommnisse!$O$7:$O$126,0)),"")</f>
        <v/>
      </c>
      <c r="E58" s="119"/>
      <c r="F58" s="119"/>
      <c r="G58" s="91" t="str">
        <f>IFERROR(INDEX(Vorkommnisse!$H$7:$H$126,MATCH($B$7&amp;"#"&amp;(ROW()-54),Vorkommnisse!$O$7:$O$126,0)),"")</f>
        <v/>
      </c>
      <c r="H58" s="91" t="str">
        <f>IFERROR(INDEX(Vorkommnisse!$L$7:$L$126,MATCH($B$7&amp;"#"&amp;(ROW()-54),Vorkommnisse!$O$7:$O$126,0)),"")</f>
        <v/>
      </c>
    </row>
    <row r="59" spans="2:8" ht="21.75" customHeight="1" x14ac:dyDescent="0.25">
      <c r="B59" s="89" t="str">
        <f>IFERROR(INDEX(Vorkommnisse!$A$7:$A$126,MATCH($B$7&amp;"#"&amp;(ROW()-54),Vorkommnisse!$O$7:$O$126,0)),"")</f>
        <v/>
      </c>
      <c r="C59" s="90" t="str">
        <f>IFERROR(INDEX(Vorkommnisse!$C$7:$C$126,MATCH($B$7&amp;"#"&amp;(ROW()-54),Vorkommnisse!$O$7:$O$126,0)),"")</f>
        <v/>
      </c>
      <c r="D59" s="118" t="str">
        <f>IFERROR(INDEX(Vorkommnisse!$E$7:$E$126,MATCH($B$7&amp;"#"&amp;(ROW()-54),Vorkommnisse!$O$7:$O$126,0)),"")</f>
        <v/>
      </c>
      <c r="E59" s="118"/>
      <c r="F59" s="118"/>
      <c r="G59" s="89" t="str">
        <f>IFERROR(INDEX(Vorkommnisse!$H$7:$H$126,MATCH($B$7&amp;"#"&amp;(ROW()-54),Vorkommnisse!$O$7:$O$126,0)),"")</f>
        <v/>
      </c>
      <c r="H59" s="89" t="str">
        <f>IFERROR(INDEX(Vorkommnisse!$L$7:$L$126,MATCH($B$7&amp;"#"&amp;(ROW()-54),Vorkommnisse!$O$7:$O$126,0)),"")</f>
        <v/>
      </c>
    </row>
    <row r="60" spans="2:8" ht="9.75" customHeight="1" x14ac:dyDescent="0.25"/>
    <row r="61" spans="2:8" ht="16.5" customHeight="1" x14ac:dyDescent="0.25">
      <c r="B61" s="110" t="s">
        <v>370</v>
      </c>
      <c r="C61" s="110"/>
      <c r="D61" s="110"/>
      <c r="E61" s="110"/>
      <c r="F61" s="110"/>
      <c r="G61" s="110"/>
      <c r="H61" s="110"/>
    </row>
    <row r="62" spans="2:8" ht="42" customHeight="1" x14ac:dyDescent="0.25">
      <c r="B62" s="120"/>
      <c r="C62" s="120"/>
      <c r="D62" s="120"/>
      <c r="E62" s="120"/>
      <c r="F62" s="120"/>
      <c r="G62" s="120"/>
      <c r="H62" s="120"/>
    </row>
    <row r="63" spans="2:8" ht="15" customHeight="1" x14ac:dyDescent="0.25">
      <c r="B63" s="121" t="s">
        <v>371</v>
      </c>
      <c r="C63" s="121"/>
      <c r="D63" s="121" t="s">
        <v>372</v>
      </c>
      <c r="E63" s="121"/>
      <c r="F63" s="121" t="s">
        <v>373</v>
      </c>
      <c r="G63" s="121"/>
      <c r="H63" s="121"/>
    </row>
    <row r="64" spans="2:8" ht="15" customHeight="1" x14ac:dyDescent="0.25">
      <c r="B64" s="122" t="str">
        <f>Projektübersicht!$F$12</f>
        <v>S. Wagner</v>
      </c>
      <c r="C64" s="122"/>
      <c r="D64" s="122" t="str">
        <f>Projektübersicht!$F$11</f>
        <v>Dipl.-Ing. R. Falk</v>
      </c>
      <c r="E64" s="122"/>
      <c r="F64" s="122" t="str">
        <f>Projektübersicht!$F$15</f>
        <v>Dipl.-Ing. K. Lorenz</v>
      </c>
      <c r="G64" s="122"/>
      <c r="H64" s="122"/>
    </row>
    <row r="65" spans="2:8" ht="7.5" customHeight="1" x14ac:dyDescent="0.25"/>
    <row r="66" spans="2:8" ht="15.75" customHeight="1" x14ac:dyDescent="0.25">
      <c r="B66" s="123" t="s">
        <v>374</v>
      </c>
      <c r="C66" s="123"/>
      <c r="D66" s="123"/>
      <c r="E66" s="123"/>
      <c r="F66" s="123"/>
      <c r="G66" s="93" t="s">
        <v>375</v>
      </c>
      <c r="H66" s="94">
        <f ca="1">TODAY()</f>
        <v>46256</v>
      </c>
    </row>
  </sheetData>
  <mergeCells count="57">
    <mergeCell ref="B64:C64"/>
    <mergeCell ref="D64:E64"/>
    <mergeCell ref="F64:H64"/>
    <mergeCell ref="B66:F66"/>
    <mergeCell ref="B62:C62"/>
    <mergeCell ref="D62:E62"/>
    <mergeCell ref="F62:H62"/>
    <mergeCell ref="B63:C63"/>
    <mergeCell ref="D63:E63"/>
    <mergeCell ref="F63:H63"/>
    <mergeCell ref="D56:F56"/>
    <mergeCell ref="D57:F57"/>
    <mergeCell ref="D58:F58"/>
    <mergeCell ref="D59:F59"/>
    <mergeCell ref="B61:H61"/>
    <mergeCell ref="C51:D51"/>
    <mergeCell ref="E51:F51"/>
    <mergeCell ref="B53:H53"/>
    <mergeCell ref="D54:F54"/>
    <mergeCell ref="D55:F55"/>
    <mergeCell ref="C48:D48"/>
    <mergeCell ref="E48:F48"/>
    <mergeCell ref="C49:D49"/>
    <mergeCell ref="E49:F49"/>
    <mergeCell ref="C50:D50"/>
    <mergeCell ref="E50:F50"/>
    <mergeCell ref="B45:H45"/>
    <mergeCell ref="C46:D46"/>
    <mergeCell ref="E46:F46"/>
    <mergeCell ref="C47:D47"/>
    <mergeCell ref="E47:F47"/>
    <mergeCell ref="B35:G35"/>
    <mergeCell ref="B37:H37"/>
    <mergeCell ref="C38:E38"/>
    <mergeCell ref="G38:H38"/>
    <mergeCell ref="B39:H43"/>
    <mergeCell ref="C13:E13"/>
    <mergeCell ref="G13:H13"/>
    <mergeCell ref="B15:H15"/>
    <mergeCell ref="B19:H19"/>
    <mergeCell ref="B23:H23"/>
    <mergeCell ref="C10:E10"/>
    <mergeCell ref="G10:H10"/>
    <mergeCell ref="C11:E11"/>
    <mergeCell ref="G11:H11"/>
    <mergeCell ref="C12:E12"/>
    <mergeCell ref="G12:H12"/>
    <mergeCell ref="B6:C6"/>
    <mergeCell ref="G6:H6"/>
    <mergeCell ref="B7:C7"/>
    <mergeCell ref="G7:H7"/>
    <mergeCell ref="B9:H9"/>
    <mergeCell ref="B2:E2"/>
    <mergeCell ref="F2:H2"/>
    <mergeCell ref="B3:E3"/>
    <mergeCell ref="F3:H3"/>
    <mergeCell ref="B4:H4"/>
  </mergeCells>
  <pageMargins left="0.4" right="0.4" top="0.5" bottom="0.5" header="0.511811023622047" footer="0.5"/>
  <pageSetup paperSize="9" orientation="portrait" horizontalDpi="300" verticalDpi="300"/>
  <headerFooter>
    <oddFooter>&amp;L&amp;8 Bautagesbericht&amp;R&amp;8 Seite &amp;P von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errorTitle="Ungültiger Eintrag" error="Bitte einen Wert aus der Liste wählen. Die Auswahllisten befinden sich im Blatt „Listen“." xr:uid="{00000000-0002-0000-0500-000000000000}">
          <x14:formula1>
            <xm:f>Bautagebuch!$B$7:$B$106</xm:f>
          </x14:formula1>
          <x14:formula2>
            <xm:f>0</xm:f>
          </x14:formula2>
          <xm:sqref>B7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8A97A5"/>
    <pageSetUpPr fitToPage="1"/>
  </sheetPr>
  <dimension ref="B1:Q20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.140625" customWidth="1"/>
    <col min="2" max="3" width="20" customWidth="1"/>
    <col min="4" max="4" width="21" customWidth="1"/>
    <col min="5" max="7" width="20" customWidth="1"/>
    <col min="8" max="8" width="22" customWidth="1"/>
    <col min="9" max="13" width="20" customWidth="1"/>
    <col min="14" max="14" width="21" customWidth="1"/>
    <col min="15" max="15" width="20" customWidth="1"/>
    <col min="17" max="17" width="22" customWidth="1"/>
  </cols>
  <sheetData>
    <row r="1" spans="2:17" ht="30" customHeight="1" x14ac:dyDescent="0.25">
      <c r="B1" s="2" t="s">
        <v>376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2:17" ht="15.75" customHeight="1" x14ac:dyDescent="0.25">
      <c r="B2" s="1" t="s">
        <v>377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2:17" ht="4.5" customHeight="1" x14ac:dyDescent="0.25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17" ht="6.75" customHeight="1" x14ac:dyDescent="0.25"/>
    <row r="5" spans="2:17" ht="27.75" customHeight="1" x14ac:dyDescent="0.25">
      <c r="B5" s="28" t="s">
        <v>99</v>
      </c>
      <c r="C5" s="28" t="s">
        <v>100</v>
      </c>
      <c r="D5" s="28" t="s">
        <v>357</v>
      </c>
      <c r="E5" s="28" t="s">
        <v>378</v>
      </c>
      <c r="F5" s="28" t="s">
        <v>173</v>
      </c>
      <c r="G5" s="28" t="s">
        <v>174</v>
      </c>
      <c r="H5" s="28" t="s">
        <v>379</v>
      </c>
      <c r="I5" s="28" t="s">
        <v>380</v>
      </c>
      <c r="J5" s="28" t="s">
        <v>226</v>
      </c>
      <c r="K5" s="28" t="s">
        <v>381</v>
      </c>
      <c r="L5" s="28" t="s">
        <v>382</v>
      </c>
      <c r="M5" s="28" t="s">
        <v>289</v>
      </c>
      <c r="N5" s="28" t="s">
        <v>383</v>
      </c>
      <c r="O5" s="28" t="s">
        <v>384</v>
      </c>
      <c r="Q5" s="95" t="s">
        <v>385</v>
      </c>
    </row>
    <row r="6" spans="2:17" x14ac:dyDescent="0.25">
      <c r="B6" s="96" t="s">
        <v>122</v>
      </c>
      <c r="C6" s="96" t="s">
        <v>123</v>
      </c>
      <c r="D6" s="96" t="s">
        <v>124</v>
      </c>
      <c r="E6" s="96" t="s">
        <v>183</v>
      </c>
      <c r="F6" s="96" t="s">
        <v>184</v>
      </c>
      <c r="G6" s="96" t="s">
        <v>153</v>
      </c>
      <c r="H6" s="96" t="s">
        <v>386</v>
      </c>
      <c r="I6" s="96" t="s">
        <v>205</v>
      </c>
      <c r="J6" s="96" t="s">
        <v>236</v>
      </c>
      <c r="K6" s="96" t="s">
        <v>238</v>
      </c>
      <c r="L6" s="96" t="s">
        <v>118</v>
      </c>
      <c r="M6" s="96" t="s">
        <v>315</v>
      </c>
      <c r="N6" s="96" t="s">
        <v>162</v>
      </c>
      <c r="O6" s="96" t="s">
        <v>162</v>
      </c>
      <c r="Q6" s="97" t="s">
        <v>387</v>
      </c>
    </row>
    <row r="7" spans="2:17" x14ac:dyDescent="0.25">
      <c r="B7" s="98" t="s">
        <v>130</v>
      </c>
      <c r="C7" s="98" t="s">
        <v>131</v>
      </c>
      <c r="D7" s="98" t="s">
        <v>139</v>
      </c>
      <c r="E7" s="98" t="s">
        <v>188</v>
      </c>
      <c r="F7" s="98" t="s">
        <v>192</v>
      </c>
      <c r="G7" s="98" t="s">
        <v>199</v>
      </c>
      <c r="H7" s="98" t="s">
        <v>185</v>
      </c>
      <c r="I7" s="98" t="s">
        <v>196</v>
      </c>
      <c r="J7" s="98" t="s">
        <v>273</v>
      </c>
      <c r="K7" s="98" t="s">
        <v>250</v>
      </c>
      <c r="L7" s="98" t="s">
        <v>306</v>
      </c>
      <c r="M7" s="98" t="s">
        <v>298</v>
      </c>
      <c r="N7" s="98" t="s">
        <v>326</v>
      </c>
      <c r="O7" s="98" t="s">
        <v>152</v>
      </c>
      <c r="Q7" s="97" t="s">
        <v>388</v>
      </c>
    </row>
    <row r="8" spans="2:17" x14ac:dyDescent="0.25">
      <c r="B8" s="96" t="s">
        <v>142</v>
      </c>
      <c r="C8" s="96" t="s">
        <v>138</v>
      </c>
      <c r="D8" s="96" t="s">
        <v>135</v>
      </c>
      <c r="G8" s="96" t="s">
        <v>207</v>
      </c>
      <c r="H8" s="96" t="s">
        <v>389</v>
      </c>
      <c r="I8" s="96" t="s">
        <v>202</v>
      </c>
      <c r="J8" s="96" t="s">
        <v>266</v>
      </c>
      <c r="K8" s="96" t="s">
        <v>162</v>
      </c>
      <c r="L8" s="96" t="s">
        <v>301</v>
      </c>
      <c r="M8" s="96" t="s">
        <v>309</v>
      </c>
      <c r="N8" s="96" t="s">
        <v>300</v>
      </c>
      <c r="O8" s="96" t="s">
        <v>127</v>
      </c>
      <c r="Q8" s="97" t="s">
        <v>390</v>
      </c>
    </row>
    <row r="9" spans="2:17" x14ac:dyDescent="0.25">
      <c r="B9" s="98" t="s">
        <v>153</v>
      </c>
      <c r="C9" s="98" t="s">
        <v>391</v>
      </c>
      <c r="D9" s="98" t="s">
        <v>157</v>
      </c>
      <c r="G9" s="98" t="s">
        <v>392</v>
      </c>
      <c r="H9" s="98" t="s">
        <v>186</v>
      </c>
      <c r="I9" s="98" t="s">
        <v>393</v>
      </c>
      <c r="J9" s="98" t="s">
        <v>242</v>
      </c>
      <c r="L9" s="98" t="s">
        <v>330</v>
      </c>
      <c r="M9" s="98" t="s">
        <v>394</v>
      </c>
      <c r="Q9" s="97" t="s">
        <v>395</v>
      </c>
    </row>
    <row r="10" spans="2:17" x14ac:dyDescent="0.25">
      <c r="B10" s="96" t="s">
        <v>396</v>
      </c>
      <c r="C10" s="96" t="s">
        <v>134</v>
      </c>
      <c r="G10" s="96" t="s">
        <v>213</v>
      </c>
      <c r="H10" s="96" t="s">
        <v>187</v>
      </c>
      <c r="I10" s="96" t="s">
        <v>397</v>
      </c>
      <c r="J10" s="96" t="s">
        <v>246</v>
      </c>
      <c r="L10" s="96" t="s">
        <v>311</v>
      </c>
      <c r="Q10" s="97" t="s">
        <v>398</v>
      </c>
    </row>
    <row r="11" spans="2:17" x14ac:dyDescent="0.25">
      <c r="B11" s="98" t="s">
        <v>399</v>
      </c>
      <c r="C11" s="98" t="s">
        <v>156</v>
      </c>
      <c r="G11" s="98" t="s">
        <v>193</v>
      </c>
      <c r="H11" s="98" t="s">
        <v>400</v>
      </c>
      <c r="I11" s="98" t="s">
        <v>190</v>
      </c>
      <c r="J11" s="98" t="s">
        <v>401</v>
      </c>
      <c r="L11" s="98" t="s">
        <v>402</v>
      </c>
      <c r="Q11" s="97" t="s">
        <v>403</v>
      </c>
    </row>
    <row r="12" spans="2:17" x14ac:dyDescent="0.25">
      <c r="B12" s="96" t="s">
        <v>404</v>
      </c>
      <c r="C12" s="96" t="s">
        <v>405</v>
      </c>
      <c r="G12" s="96" t="s">
        <v>189</v>
      </c>
      <c r="H12" s="96" t="s">
        <v>200</v>
      </c>
      <c r="I12" s="96" t="s">
        <v>203</v>
      </c>
      <c r="J12" s="96" t="s">
        <v>406</v>
      </c>
      <c r="L12" s="96" t="s">
        <v>342</v>
      </c>
      <c r="Q12" s="97" t="s">
        <v>407</v>
      </c>
    </row>
    <row r="13" spans="2:17" x14ac:dyDescent="0.25">
      <c r="B13" s="98" t="s">
        <v>408</v>
      </c>
      <c r="C13" s="98" t="s">
        <v>409</v>
      </c>
      <c r="G13" s="98" t="s">
        <v>410</v>
      </c>
      <c r="H13" s="98" t="s">
        <v>411</v>
      </c>
      <c r="I13" s="98" t="s">
        <v>209</v>
      </c>
      <c r="J13" s="98" t="s">
        <v>270</v>
      </c>
    </row>
    <row r="14" spans="2:17" x14ac:dyDescent="0.25">
      <c r="B14" s="96" t="s">
        <v>412</v>
      </c>
      <c r="C14" s="96" t="s">
        <v>413</v>
      </c>
      <c r="G14" s="96" t="s">
        <v>414</v>
      </c>
      <c r="H14" s="96" t="s">
        <v>208</v>
      </c>
      <c r="I14" s="96" t="s">
        <v>211</v>
      </c>
      <c r="J14" s="96" t="s">
        <v>415</v>
      </c>
    </row>
    <row r="15" spans="2:17" x14ac:dyDescent="0.25">
      <c r="B15" s="98" t="s">
        <v>416</v>
      </c>
      <c r="C15" s="98" t="s">
        <v>417</v>
      </c>
      <c r="G15" s="98" t="s">
        <v>418</v>
      </c>
      <c r="H15" s="98" t="s">
        <v>214</v>
      </c>
      <c r="I15" s="98" t="s">
        <v>419</v>
      </c>
      <c r="J15" s="98" t="s">
        <v>420</v>
      </c>
    </row>
    <row r="16" spans="2:17" x14ac:dyDescent="0.25">
      <c r="G16" s="96" t="s">
        <v>421</v>
      </c>
      <c r="H16" s="96" t="s">
        <v>194</v>
      </c>
      <c r="I16" s="96" t="s">
        <v>422</v>
      </c>
    </row>
    <row r="17" spans="7:9" x14ac:dyDescent="0.25">
      <c r="G17" s="98" t="s">
        <v>423</v>
      </c>
      <c r="H17" s="98" t="s">
        <v>424</v>
      </c>
      <c r="I17" s="98" t="s">
        <v>425</v>
      </c>
    </row>
    <row r="18" spans="7:9" x14ac:dyDescent="0.25">
      <c r="G18" s="96" t="s">
        <v>426</v>
      </c>
    </row>
    <row r="19" spans="7:9" x14ac:dyDescent="0.25">
      <c r="G19" s="98" t="s">
        <v>427</v>
      </c>
    </row>
    <row r="20" spans="7:9" x14ac:dyDescent="0.25">
      <c r="G20" s="96" t="s">
        <v>412</v>
      </c>
    </row>
  </sheetData>
  <mergeCells count="3">
    <mergeCell ref="B1:Q1"/>
    <mergeCell ref="B2:Q2"/>
    <mergeCell ref="B3:Q3"/>
  </mergeCells>
  <pageMargins left="0.4" right="0.4" top="0.5" bottom="0.5" header="0.511811023622047" footer="0.5"/>
  <pageSetup paperSize="9" orientation="landscape" horizontalDpi="300" verticalDpi="300"/>
  <headerFooter>
    <oddFooter>&amp;L&amp;8 Bautagebuch · Projekt BV-2026-041&amp;R&amp;8 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11</vt:i4>
      </vt:variant>
    </vt:vector>
  </HeadingPairs>
  <TitlesOfParts>
    <vt:vector size="18" baseType="lpstr">
      <vt:lpstr>Projektübersicht</vt:lpstr>
      <vt:lpstr>Bautagebuch</vt:lpstr>
      <vt:lpstr>Einsatzerfassung</vt:lpstr>
      <vt:lpstr>Lieferungen</vt:lpstr>
      <vt:lpstr>Vorkommnisse</vt:lpstr>
      <vt:lpstr>Tagesbericht</vt:lpstr>
      <vt:lpstr>Listen</vt:lpstr>
      <vt:lpstr>Bautagebuch!Druckbereich</vt:lpstr>
      <vt:lpstr>Einsatzerfassung!Druckbereich</vt:lpstr>
      <vt:lpstr>Lieferungen!Druckbereich</vt:lpstr>
      <vt:lpstr>Listen!Druckbereich</vt:lpstr>
      <vt:lpstr>Projektübersicht!Druckbereich</vt:lpstr>
      <vt:lpstr>Tagesbericht!Druckbereich</vt:lpstr>
      <vt:lpstr>Vorkommnisse!Druckbereich</vt:lpstr>
      <vt:lpstr>Bautagebuch!Drucktitel</vt:lpstr>
      <vt:lpstr>Einsatzerfassung!Drucktitel</vt:lpstr>
      <vt:lpstr>Lieferungen!Drucktitel</vt:lpstr>
      <vt:lpstr>Vorkommnisse!Drucktitel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2026-08-22T05:35:29Z</dcterms:created>
  <dcterms:modified xsi:type="dcterms:W3CDTF">2026-08-22T06:19:22Z</dcterms:modified>
  <dc:language>en-US</dc:language>
</cp:coreProperties>
</file>