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ellliste" sheetId="1" state="visible" r:id="rId3"/>
    <sheet name="Auswertung" sheetId="2" state="visible" r:id="rId4"/>
    <sheet name="Lieferanten" sheetId="3" state="visible" r:id="rId5"/>
  </sheets>
  <definedNames>
    <definedName function="false" hidden="true" localSheetId="0" name="_xlnm._FilterDatabase" vbProcedure="false">Bestellliste!$A$7:$R$107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<sst xmlns="http://schemas.openxmlformats.org/spreadsheetml/2006/main" count="466" uniqueCount="285">
  <si>
    <t xml:space="preserve">BESCHAFFUNG &amp; EINKAUF  ·  Vorlage 2026</t>
  </si>
  <si>
    <t xml:space="preserve">BESTELLLISTE</t>
  </si>
  <si>
    <t xml:space="preserve">Stand: 22.08.2026</t>
  </si>
  <si>
    <t xml:space="preserve">Offene Bestellungen</t>
  </si>
  <si>
    <t xml:space="preserve">Bestellungen gesamt</t>
  </si>
  <si>
    <t xml:space="preserve">Gesamtvolumen (Brutto)</t>
  </si>
  <si>
    <t xml:space="preserve">Davon noch ausstehend</t>
  </si>
  <si>
    <t xml:space="preserve">Durchschn. Rabatt</t>
  </si>
  <si>
    <t xml:space="preserve">Ueberfaellige Lieferungen</t>
  </si>
  <si>
    <t xml:space="preserve">Pos.</t>
  </si>
  <si>
    <t xml:space="preserve">Bestellnr.</t>
  </si>
  <si>
    <t xml:space="preserve">Artikelbezeichnung</t>
  </si>
  <si>
    <t xml:space="preserve">Artikelnr.</t>
  </si>
  <si>
    <t xml:space="preserve">Kategorie</t>
  </si>
  <si>
    <t xml:space="preserve">Lieferant</t>
  </si>
  <si>
    <t xml:space="preserve">Menge</t>
  </si>
  <si>
    <t xml:space="preserve">Einheit</t>
  </si>
  <si>
    <t xml:space="preserve">EP netto (€)</t>
  </si>
  <si>
    <t xml:space="preserve">Rabatt %</t>
  </si>
  <si>
    <t xml:space="preserve">Netto ges. (€)</t>
  </si>
  <si>
    <t xml:space="preserve">MwSt %</t>
  </si>
  <si>
    <t xml:space="preserve">MwSt (€)</t>
  </si>
  <si>
    <t xml:space="preserve">Brutto ges. (€)</t>
  </si>
  <si>
    <t xml:space="preserve">Bestell-datum</t>
  </si>
  <si>
    <t xml:space="preserve">Liefer-datum</t>
  </si>
  <si>
    <t xml:space="preserve">Status</t>
  </si>
  <si>
    <t xml:space="preserve">Bemerkung</t>
  </si>
  <si>
    <t xml:space="preserve">BE-2026-001</t>
  </si>
  <si>
    <t xml:space="preserve">Druckerpapier A4 80g/m²</t>
  </si>
  <si>
    <t xml:space="preserve">BRO-4710</t>
  </si>
  <si>
    <t xml:space="preserve">Bueromat.</t>
  </si>
  <si>
    <t xml:space="preserve">Papier &amp; Mehr GmbH</t>
  </si>
  <si>
    <t xml:space="preserve">Karton</t>
  </si>
  <si>
    <t xml:space="preserve">02.01.2026</t>
  </si>
  <si>
    <t xml:space="preserve">09.01.2026</t>
  </si>
  <si>
    <t xml:space="preserve">Geliefert</t>
  </si>
  <si>
    <t xml:space="preserve">Vollstaendig eingegangen</t>
  </si>
  <si>
    <t xml:space="preserve">BE-2026-002</t>
  </si>
  <si>
    <t xml:space="preserve">Kugelschreiber blau (50er)</t>
  </si>
  <si>
    <t xml:space="preserve">KUG-5020</t>
  </si>
  <si>
    <t xml:space="preserve">Schreibwaren Huber KG</t>
  </si>
  <si>
    <t xml:space="preserve">Packung</t>
  </si>
  <si>
    <t xml:space="preserve">10.01.2026</t>
  </si>
  <si>
    <t xml:space="preserve">BE-2026-003</t>
  </si>
  <si>
    <t xml:space="preserve">Aktenordner A4 80mm breit</t>
  </si>
  <si>
    <t xml:space="preserve">ORD-8040</t>
  </si>
  <si>
    <t xml:space="preserve">Stueck</t>
  </si>
  <si>
    <t xml:space="preserve">05.01.2026</t>
  </si>
  <si>
    <t xml:space="preserve">12.01.2026</t>
  </si>
  <si>
    <t xml:space="preserve">Mengenrabatt vereinbart</t>
  </si>
  <si>
    <t xml:space="preserve">BE-2026-004</t>
  </si>
  <si>
    <t xml:space="preserve">Toner HP 305A Schwarz</t>
  </si>
  <si>
    <t xml:space="preserve">TON-3050</t>
  </si>
  <si>
    <t xml:space="preserve">IT &amp; Technik</t>
  </si>
  <si>
    <t xml:space="preserve">TechSupply AG</t>
  </si>
  <si>
    <t xml:space="preserve">17.01.2026</t>
  </si>
  <si>
    <t xml:space="preserve">Kompatibel geprueft</t>
  </si>
  <si>
    <t xml:space="preserve">BE-2026-005</t>
  </si>
  <si>
    <t xml:space="preserve">Ersatzakku Laptop Modell X</t>
  </si>
  <si>
    <t xml:space="preserve">AKK-LPX</t>
  </si>
  <si>
    <t xml:space="preserve">15.01.2026</t>
  </si>
  <si>
    <t xml:space="preserve">28.01.2026</t>
  </si>
  <si>
    <t xml:space="preserve">Garantie 24 Monate</t>
  </si>
  <si>
    <t xml:space="preserve">BE-2026-006</t>
  </si>
  <si>
    <t xml:space="preserve">Reinigungsmittel Universal</t>
  </si>
  <si>
    <t xml:space="preserve">REI-100</t>
  </si>
  <si>
    <t xml:space="preserve">Reinigung</t>
  </si>
  <si>
    <t xml:space="preserve">Sauber &amp; Sicher GmbH</t>
  </si>
  <si>
    <t xml:space="preserve">Flasche</t>
  </si>
  <si>
    <t xml:space="preserve">20.01.2026</t>
  </si>
  <si>
    <t xml:space="preserve">27.01.2026</t>
  </si>
  <si>
    <t xml:space="preserve">BE-2026-007</t>
  </si>
  <si>
    <t xml:space="preserve">Schreibtischstuhl ergon.</t>
  </si>
  <si>
    <t xml:space="preserve">STU-ERG2</t>
  </si>
  <si>
    <t xml:space="preserve">Moebel</t>
  </si>
  <si>
    <t xml:space="preserve">Buero Direkt OHG</t>
  </si>
  <si>
    <t xml:space="preserve">03.02.2026</t>
  </si>
  <si>
    <t xml:space="preserve">20.02.2026</t>
  </si>
  <si>
    <t xml:space="preserve">Inkl. Montage</t>
  </si>
  <si>
    <t xml:space="preserve">BE-2026-008</t>
  </si>
  <si>
    <t xml:space="preserve">Whiteboard 120x90 cm</t>
  </si>
  <si>
    <t xml:space="preserve">WB-1290</t>
  </si>
  <si>
    <t xml:space="preserve">BE-2026-009</t>
  </si>
  <si>
    <t xml:space="preserve">USB-Hub 7-Port</t>
  </si>
  <si>
    <t xml:space="preserve">USB-7PH</t>
  </si>
  <si>
    <t xml:space="preserve">10.02.2026</t>
  </si>
  <si>
    <t xml:space="preserve">17.02.2026</t>
  </si>
  <si>
    <t xml:space="preserve">BE-2026-010</t>
  </si>
  <si>
    <t xml:space="preserve">Kaffee gemahlen 500g</t>
  </si>
  <si>
    <t xml:space="preserve">KAF-500</t>
  </si>
  <si>
    <t xml:space="preserve">Verbrauch</t>
  </si>
  <si>
    <t xml:space="preserve">Grosshandel Zentral GmbH</t>
  </si>
  <si>
    <t xml:space="preserve">01.03.2026</t>
  </si>
  <si>
    <t xml:space="preserve">05.03.2026</t>
  </si>
  <si>
    <t xml:space="preserve">Fuer Teeküche</t>
  </si>
  <si>
    <t xml:space="preserve">BE-2026-011</t>
  </si>
  <si>
    <t xml:space="preserve">Desinfektionstuecher 100er</t>
  </si>
  <si>
    <t xml:space="preserve">DES-100</t>
  </si>
  <si>
    <t xml:space="preserve">08.03.2026</t>
  </si>
  <si>
    <t xml:space="preserve">BE-2026-012</t>
  </si>
  <si>
    <t xml:space="preserve">Notizbuch A5 liniert</t>
  </si>
  <si>
    <t xml:space="preserve">NB-A5L</t>
  </si>
  <si>
    <t xml:space="preserve">15.03.2026</t>
  </si>
  <si>
    <t xml:space="preserve">22.03.2026</t>
  </si>
  <si>
    <t xml:space="preserve">BE-2026-013</t>
  </si>
  <si>
    <t xml:space="preserve">Druckerpatrone Cyan XL</t>
  </si>
  <si>
    <t xml:space="preserve">PAT-CYA</t>
  </si>
  <si>
    <t xml:space="preserve">01.04.2026</t>
  </si>
  <si>
    <t xml:space="preserve">10.04.2026</t>
  </si>
  <si>
    <t xml:space="preserve">Teillieferung</t>
  </si>
  <si>
    <t xml:space="preserve">1 von 2 Stueck fehlt</t>
  </si>
  <si>
    <t xml:space="preserve">BE-2026-014</t>
  </si>
  <si>
    <t xml:space="preserve">Briefumschlaege C5 (500er)</t>
  </si>
  <si>
    <t xml:space="preserve">BRFU-C5</t>
  </si>
  <si>
    <t xml:space="preserve">09.04.2026</t>
  </si>
  <si>
    <t xml:space="preserve">BE-2026-015</t>
  </si>
  <si>
    <t xml:space="preserve">Mauspad XL rutschfest</t>
  </si>
  <si>
    <t xml:space="preserve">MP-XLR</t>
  </si>
  <si>
    <t xml:space="preserve">15.04.2026</t>
  </si>
  <si>
    <t xml:space="preserve">22.04.2026</t>
  </si>
  <si>
    <t xml:space="preserve">BE-2026-016</t>
  </si>
  <si>
    <t xml:space="preserve">Locher 2-fach Metall</t>
  </si>
  <si>
    <t xml:space="preserve">LO-2FM</t>
  </si>
  <si>
    <t xml:space="preserve">BE-2026-017</t>
  </si>
  <si>
    <t xml:space="preserve">Flipchart-Papier 80g</t>
  </si>
  <si>
    <t xml:space="preserve">FCP-80</t>
  </si>
  <si>
    <t xml:space="preserve">Block</t>
  </si>
  <si>
    <t xml:space="preserve">02.05.2026</t>
  </si>
  <si>
    <t xml:space="preserve">09.05.2026</t>
  </si>
  <si>
    <t xml:space="preserve">BE-2026-018</t>
  </si>
  <si>
    <t xml:space="preserve">Tischkalender 2026</t>
  </si>
  <si>
    <t xml:space="preserve">TK-2026</t>
  </si>
  <si>
    <t xml:space="preserve">10.05.2026</t>
  </si>
  <si>
    <t xml:space="preserve">BE-2026-019</t>
  </si>
  <si>
    <t xml:space="preserve">HDMI-Kabel 2m</t>
  </si>
  <si>
    <t xml:space="preserve">HDMI-2M</t>
  </si>
  <si>
    <t xml:space="preserve">17.05.2026</t>
  </si>
  <si>
    <t xml:space="preserve">BE-2026-020</t>
  </si>
  <si>
    <t xml:space="preserve">Kabelkanal selbstklebend</t>
  </si>
  <si>
    <t xml:space="preserve">KK-SLB</t>
  </si>
  <si>
    <t xml:space="preserve">Meter</t>
  </si>
  <si>
    <t xml:space="preserve">BE-2026-021</t>
  </si>
  <si>
    <t xml:space="preserve">Heftklammern 26/6 (5000er)</t>
  </si>
  <si>
    <t xml:space="preserve">HEF-26</t>
  </si>
  <si>
    <t xml:space="preserve">01.06.2026</t>
  </si>
  <si>
    <t xml:space="preserve">08.06.2026</t>
  </si>
  <si>
    <t xml:space="preserve">BE-2026-022</t>
  </si>
  <si>
    <t xml:space="preserve">Aktenvernichter Stufe P-4</t>
  </si>
  <si>
    <t xml:space="preserve">VNI-P4</t>
  </si>
  <si>
    <t xml:space="preserve">15.06.2026</t>
  </si>
  <si>
    <t xml:space="preserve">Ersatzgeraet</t>
  </si>
  <si>
    <t xml:space="preserve">BE-2026-023</t>
  </si>
  <si>
    <t xml:space="preserve">Schere Buero 21cm</t>
  </si>
  <si>
    <t xml:space="preserve">SCH-21</t>
  </si>
  <si>
    <t xml:space="preserve">BE-2026-024</t>
  </si>
  <si>
    <t xml:space="preserve">Handseife Nachfuellpack</t>
  </si>
  <si>
    <t xml:space="preserve">SEI-NF</t>
  </si>
  <si>
    <t xml:space="preserve">22.06.2026</t>
  </si>
  <si>
    <t xml:space="preserve">BE-2026-025</t>
  </si>
  <si>
    <t xml:space="preserve">Konferenztelefon Pro</t>
  </si>
  <si>
    <t xml:space="preserve">KTEL-PRO</t>
  </si>
  <si>
    <t xml:space="preserve">01.07.2026</t>
  </si>
  <si>
    <t xml:space="preserve">15.07.2026</t>
  </si>
  <si>
    <t xml:space="preserve">Inkl. Adapter</t>
  </si>
  <si>
    <t xml:space="preserve">BE-2026-026</t>
  </si>
  <si>
    <t xml:space="preserve">08.07.2026</t>
  </si>
  <si>
    <t xml:space="preserve">Jahresangebot</t>
  </si>
  <si>
    <t xml:space="preserve">BE-2026-027</t>
  </si>
  <si>
    <t xml:space="preserve">Etiketten 70x35 (100 Bl)</t>
  </si>
  <si>
    <t xml:space="preserve">ETI-7035</t>
  </si>
  <si>
    <t xml:space="preserve">22.07.2026</t>
  </si>
  <si>
    <t xml:space="preserve">BE-2026-028</t>
  </si>
  <si>
    <t xml:space="preserve">01.08.2026</t>
  </si>
  <si>
    <t xml:space="preserve">10.08.2026</t>
  </si>
  <si>
    <t xml:space="preserve">Rahmenvertrag</t>
  </si>
  <si>
    <t xml:space="preserve">BE-2026-029</t>
  </si>
  <si>
    <t xml:space="preserve">Moderationskoffer komplett</t>
  </si>
  <si>
    <t xml:space="preserve">MOD-KOF</t>
  </si>
  <si>
    <t xml:space="preserve">12.08.2026</t>
  </si>
  <si>
    <t xml:space="preserve">Fuer Seminarraum A</t>
  </si>
  <si>
    <t xml:space="preserve">BE-2026-030</t>
  </si>
  <si>
    <t xml:space="preserve">Kaffee-Kapseln 100er</t>
  </si>
  <si>
    <t xml:space="preserve">KAF-KAP</t>
  </si>
  <si>
    <t xml:space="preserve">15.08.2026</t>
  </si>
  <si>
    <t xml:space="preserve">20.08.2026</t>
  </si>
  <si>
    <t xml:space="preserve">BE-2026-031</t>
  </si>
  <si>
    <t xml:space="preserve">Ersatzfilter Luftreiniger</t>
  </si>
  <si>
    <t xml:space="preserve">FIL-LR1</t>
  </si>
  <si>
    <t xml:space="preserve">01.09.2026</t>
  </si>
  <si>
    <t xml:space="preserve">10.09.2026</t>
  </si>
  <si>
    <t xml:space="preserve">Offen</t>
  </si>
  <si>
    <t xml:space="preserve">Bestellung bestaetigt</t>
  </si>
  <si>
    <t xml:space="preserve">BE-2026-032</t>
  </si>
  <si>
    <t xml:space="preserve">Monitor 24 Zoll Full HD</t>
  </si>
  <si>
    <t xml:space="preserve">MON-24FH</t>
  </si>
  <si>
    <t xml:space="preserve">05.09.2026</t>
  </si>
  <si>
    <t xml:space="preserve">20.09.2026</t>
  </si>
  <si>
    <t xml:space="preserve">Fuer neue Mitarbeiter</t>
  </si>
  <si>
    <t xml:space="preserve">BE-2026-033</t>
  </si>
  <si>
    <t xml:space="preserve">Kabelschloss Laptop</t>
  </si>
  <si>
    <t xml:space="preserve">KSL-NB</t>
  </si>
  <si>
    <t xml:space="preserve">15.09.2026</t>
  </si>
  <si>
    <t xml:space="preserve">BE-2026-034</t>
  </si>
  <si>
    <t xml:space="preserve">Batterien AA (20er Packung)</t>
  </si>
  <si>
    <t xml:space="preserve">BAT-AA20</t>
  </si>
  <si>
    <t xml:space="preserve">17.09.2026</t>
  </si>
  <si>
    <t xml:space="preserve">BE-2026-035</t>
  </si>
  <si>
    <t xml:space="preserve">Tesafilm 10er Sparpack</t>
  </si>
  <si>
    <t xml:space="preserve">TES-10SP</t>
  </si>
  <si>
    <t xml:space="preserve">Pack</t>
  </si>
  <si>
    <t xml:space="preserve">18.09.2026</t>
  </si>
  <si>
    <t xml:space="preserve">GESAMTSUMME</t>
  </si>
  <si>
    <t xml:space="preserve">  ⓘ  Formeln in den Spalten K, M, N werden automatisch berechnet  ·  Status-Dropdown in Spalte Q  ·  Rot = ueberfaellig (offen + Lieferdatum &lt; heute)  ·  Neue Zeilen innerhalb Zeile 8-107 einfuegen</t>
  </si>
  <si>
    <t xml:space="preserve">Auswertung</t>
  </si>
  <si>
    <t xml:space="preserve">Automatisch aus Bestellliste</t>
  </si>
  <si>
    <t xml:space="preserve">  AUSGABEN NACH LIEFERANT</t>
  </si>
  <si>
    <t xml:space="preserve">Anz. Bestellungen</t>
  </si>
  <si>
    <t xml:space="preserve">Netto gesamt (€)</t>
  </si>
  <si>
    <t xml:space="preserve">Brutto gesamt (€)</t>
  </si>
  <si>
    <t xml:space="preserve">GESAMT</t>
  </si>
  <si>
    <t xml:space="preserve">  AUSGABEN NACH KATEGORIE</t>
  </si>
  <si>
    <t xml:space="preserve">Anz.</t>
  </si>
  <si>
    <t xml:space="preserve">Netto (€)</t>
  </si>
  <si>
    <t xml:space="preserve">Brutto (€)</t>
  </si>
  <si>
    <t xml:space="preserve">Dienstleistung</t>
  </si>
  <si>
    <t xml:space="preserve">Sonstiges</t>
  </si>
  <si>
    <t xml:space="preserve">  STATUS-UEBERSICHT</t>
  </si>
  <si>
    <t xml:space="preserve">Anzahl</t>
  </si>
  <si>
    <t xml:space="preserve">Bestaetigt</t>
  </si>
  <si>
    <t xml:space="preserve">Storniert</t>
  </si>
  <si>
    <t xml:space="preserve">LIEFERANTENSTAMM</t>
  </si>
  <si>
    <t xml:space="preserve">Referenzdaten fuer Bestellliste</t>
  </si>
  <si>
    <t xml:space="preserve">  LIEFERANTENUEBERSICHT</t>
  </si>
  <si>
    <t xml:space="preserve">Nr.</t>
  </si>
  <si>
    <t xml:space="preserve">Lieferantenname</t>
  </si>
  <si>
    <t xml:space="preserve">Ansprechpartner</t>
  </si>
  <si>
    <t xml:space="preserve">Telefon</t>
  </si>
  <si>
    <t xml:space="preserve">E-Mail</t>
  </si>
  <si>
    <t xml:space="preserve">Liefer-konditionen</t>
  </si>
  <si>
    <t xml:space="preserve">Zahlungsziel</t>
  </si>
  <si>
    <t xml:space="preserve">Rabatt-stufe</t>
  </si>
  <si>
    <t xml:space="preserve">Bewertung</t>
  </si>
  <si>
    <t xml:space="preserve">Notizen</t>
  </si>
  <si>
    <t xml:space="preserve">T. Bergmann</t>
  </si>
  <si>
    <t xml:space="preserve">+49 89 44556677</t>
  </si>
  <si>
    <t xml:space="preserve">t.bergmann@techsupply.de</t>
  </si>
  <si>
    <t xml:space="preserve">frei ab 100 EUR</t>
  </si>
  <si>
    <t xml:space="preserve">30 Tage netto</t>
  </si>
  <si>
    <t xml:space="preserve">Silber</t>
  </si>
  <si>
    <t xml:space="preserve">★★★★☆</t>
  </si>
  <si>
    <t xml:space="preserve">IT-Hauptlieferant, Rahmenvertrag bis 12/2026</t>
  </si>
  <si>
    <t xml:space="preserve">S. Hartmann</t>
  </si>
  <si>
    <t xml:space="preserve">+49 30 11223344</t>
  </si>
  <si>
    <t xml:space="preserve">s.hartmann@papier-mehr.de</t>
  </si>
  <si>
    <t xml:space="preserve">frei ab 200 EUR</t>
  </si>
  <si>
    <t xml:space="preserve">14 Tage 2% Skonto</t>
  </si>
  <si>
    <t xml:space="preserve">Gold</t>
  </si>
  <si>
    <t xml:space="preserve">★★★★★</t>
  </si>
  <si>
    <t xml:space="preserve">Bevorzugter Bueromatlieferant, Jahresvertrag</t>
  </si>
  <si>
    <t xml:space="preserve">R. Huber</t>
  </si>
  <si>
    <t xml:space="preserve">+49 711 9988776</t>
  </si>
  <si>
    <t xml:space="preserve">r.huber@huber-kg.de</t>
  </si>
  <si>
    <t xml:space="preserve">frei ab 50 EUR</t>
  </si>
  <si>
    <t xml:space="preserve">Standard</t>
  </si>
  <si>
    <t xml:space="preserve">★★★☆☆</t>
  </si>
  <si>
    <t xml:space="preserve">Kleine Bestellungen Bueroartikel</t>
  </si>
  <si>
    <t xml:space="preserve">M. Klein</t>
  </si>
  <si>
    <t xml:space="preserve">+49 40 5544332</t>
  </si>
  <si>
    <t xml:space="preserve">m.klein@sauber-sicher.de</t>
  </si>
  <si>
    <t xml:space="preserve">frei ab 80 EUR</t>
  </si>
  <si>
    <t xml:space="preserve">14 Tage netto</t>
  </si>
  <si>
    <t xml:space="preserve">Reinigungsbedarf, zuverlaessig</t>
  </si>
  <si>
    <t xml:space="preserve">A. Fischer</t>
  </si>
  <si>
    <t xml:space="preserve">+49 221 6677889</t>
  </si>
  <si>
    <t xml:space="preserve">a.fischer@buerodirekt.de</t>
  </si>
  <si>
    <t xml:space="preserve">frei ab 300 EUR</t>
  </si>
  <si>
    <t xml:space="preserve">Moebellieferant, inkl. Montageservice</t>
  </si>
  <si>
    <t xml:space="preserve">P. Mayer</t>
  </si>
  <si>
    <t xml:space="preserve">+49 69 3322110</t>
  </si>
  <si>
    <t xml:space="preserve">p.mayer@gzentral.de</t>
  </si>
  <si>
    <t xml:space="preserve">ab 500 EUR frei</t>
  </si>
  <si>
    <t xml:space="preserve">21 Tage netto</t>
  </si>
  <si>
    <t xml:space="preserve">Bronze</t>
  </si>
  <si>
    <t xml:space="preserve">Verbrauchsmaterial in grossen Mengen</t>
  </si>
  <si>
    <t xml:space="preserve">  ⓘ  Lieferantendaten hier pflegen – Lieferantenname muss exakt mit Spalte F der Bestellliste uebereinstimmen (fuer SUMIF-Auswertung)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</si>
</sst>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0&quot; €&quot;"/>
    <numFmt numFmtId="167" formatCode="0.0\%"/>
    <numFmt numFmtId="168" formatCode="0\%"/>
  </numFmts>
  <fonts count="3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9AA3B0"/>
      <name val="Calibri"/>
      <family val="0"/>
      <charset val="1"/>
    </font>
    <font>
      <b val="true"/>
      <sz val="28"/>
      <color rgb="FFFFFFFF"/>
      <name val="Calibri"/>
      <family val="0"/>
      <charset val="1"/>
    </font>
    <font>
      <sz val="10"/>
      <color rgb="FF9AA3B0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6"/>
      <color rgb="FFC0503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"/>
      <color rgb="FF9AA3B0"/>
      <name val="Calibri"/>
      <family val="0"/>
      <charset val="1"/>
    </font>
    <font>
      <b val="true"/>
      <sz val="8"/>
      <color rgb="FF5A6070"/>
      <name val="Calibri"/>
      <family val="0"/>
      <charset val="1"/>
    </font>
    <font>
      <b val="true"/>
      <sz val="9"/>
      <color rgb="FF2B2D35"/>
      <name val="Calibri"/>
      <family val="0"/>
      <charset val="1"/>
    </font>
    <font>
      <sz val="9"/>
      <color rgb="FF1C1C1C"/>
      <name val="Calibri"/>
      <family val="0"/>
      <charset val="1"/>
    </font>
    <font>
      <b val="true"/>
      <sz val="9"/>
      <color rgb="FF8B3A2F"/>
      <name val="Calibri"/>
      <family val="0"/>
      <charset val="1"/>
    </font>
    <font>
      <sz val="9"/>
      <color rgb="FFC0503E"/>
      <name val="Calibri"/>
      <family val="0"/>
      <charset val="1"/>
    </font>
    <font>
      <sz val="9"/>
      <color rgb="FF9AA3B0"/>
      <name val="Calibri"/>
      <family val="0"/>
      <charset val="1"/>
    </font>
    <font>
      <sz val="8"/>
      <color rgb="FF1C1C1C"/>
      <name val="Calibri"/>
      <family val="0"/>
      <charset val="1"/>
    </font>
    <font>
      <b val="true"/>
      <sz val="9"/>
      <color rgb="FF1C1C1C"/>
      <name val="Calibri"/>
      <family val="0"/>
      <charset val="1"/>
    </font>
    <font>
      <i val="true"/>
      <sz val="8"/>
      <color rgb="FF9AA3B0"/>
      <name val="Calibri"/>
      <family val="0"/>
      <charset val="1"/>
    </font>
    <font>
      <sz val="8"/>
      <color rgb="FFE8E4D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24"/>
      <color rgb="FFFFFFFF"/>
      <name val="Calibri"/>
      <family val="0"/>
      <charset val="1"/>
    </font>
    <font>
      <b val="true"/>
      <sz val="10"/>
      <color rgb="FF2B2D35"/>
      <name val="Calibri"/>
      <family val="0"/>
      <charset val="1"/>
    </font>
    <font>
      <b val="true"/>
      <sz val="9"/>
      <color rgb="FF7A5800"/>
      <name val="Calibri"/>
      <family val="0"/>
      <charset val="1"/>
    </font>
    <font>
      <b val="true"/>
      <sz val="10"/>
      <color rgb="FF7A5800"/>
      <name val="Calibri"/>
      <family val="0"/>
      <charset val="1"/>
    </font>
    <font>
      <b val="true"/>
      <sz val="9"/>
      <color rgb="FF004080"/>
      <name val="Calibri"/>
      <family val="0"/>
      <charset val="1"/>
    </font>
    <font>
      <b val="true"/>
      <sz val="10"/>
      <color rgb="FF004080"/>
      <name val="Calibri"/>
      <family val="0"/>
      <charset val="1"/>
    </font>
    <font>
      <b val="true"/>
      <sz val="9"/>
      <color rgb="FF7A3800"/>
      <name val="Calibri"/>
      <family val="0"/>
      <charset val="1"/>
    </font>
    <font>
      <b val="true"/>
      <sz val="10"/>
      <color rgb="FF7A3800"/>
      <name val="Calibri"/>
      <family val="0"/>
      <charset val="1"/>
    </font>
    <font>
      <b val="true"/>
      <sz val="9"/>
      <color rgb="FF7A1A1A"/>
      <name val="Calibri"/>
      <family val="0"/>
      <charset val="1"/>
    </font>
    <font>
      <b val="true"/>
      <sz val="10"/>
      <color rgb="FF7A1A1A"/>
      <name val="Calibri"/>
      <family val="0"/>
      <charset val="1"/>
    </font>
    <font>
      <b val="true"/>
      <sz val="9"/>
      <color rgb="FF5A6070"/>
      <name val="Calibri"/>
      <family val="0"/>
      <charset val="1"/>
    </font>
    <font>
      <sz val="10"/>
      <color rgb="FF1C1C1C"/>
      <name val="Calibri"/>
      <family val="0"/>
      <charset val="1"/>
    </font>
    <font>
      <b val="true"/>
      <sz val="9"/>
      <color rgb="FFC8962E"/>
      <name val="Calibri"/>
      <family val="0"/>
      <charset val="1"/>
    </font>
    <font>
      <b val="true"/>
      <sz val="9"/>
      <color rgb="FF9AA3B0"/>
      <name val="Calibri"/>
      <family val="0"/>
      <charset val="1"/>
    </font>
    <font>
      <b val="true"/>
      <sz val="9"/>
      <color rgb="FF8B5E3C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2B2D35"/>
        <bgColor rgb="FF1C1C1C"/>
      </patternFill>
    </fill>
    <fill>
      <patternFill patternType="solid">
        <fgColor rgb="FFF2EDE6"/>
        <bgColor rgb="FFEDE8E0"/>
      </patternFill>
    </fill>
    <fill>
      <patternFill patternType="solid">
        <fgColor rgb="FF5A6070"/>
        <bgColor rgb="FF8B5E3C"/>
      </patternFill>
    </fill>
    <fill>
      <patternFill patternType="solid">
        <fgColor rgb="FFFBF8F4"/>
        <bgColor rgb="FFFFFFFF"/>
      </patternFill>
    </fill>
    <fill>
      <patternFill patternType="solid">
        <fgColor rgb="FFFFFFFF"/>
        <bgColor rgb="FFFBF8F4"/>
      </patternFill>
    </fill>
    <fill>
      <patternFill patternType="solid">
        <fgColor rgb="FF8B3A2F"/>
        <bgColor rgb="FF7A3800"/>
      </patternFill>
    </fill>
    <fill>
      <patternFill patternType="solid">
        <fgColor rgb="FFEDE8E0"/>
        <bgColor rgb="FFE8E4DF"/>
      </patternFill>
    </fill>
    <fill>
      <patternFill patternType="solid">
        <fgColor rgb="FFFFF0C0"/>
        <bgColor rgb="FFFFE0B2"/>
      </patternFill>
    </fill>
    <fill>
      <patternFill patternType="solid">
        <fgColor rgb="FFD6EAF8"/>
        <bgColor rgb="FFE8E4DF"/>
      </patternFill>
    </fill>
    <fill>
      <patternFill patternType="solid">
        <fgColor rgb="FFFFE0B2"/>
        <bgColor rgb="FFFFF0C0"/>
      </patternFill>
    </fill>
    <fill>
      <patternFill patternType="solid">
        <fgColor rgb="FFF5C6CB"/>
        <bgColor rgb="FFFFE0B2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2B2D35"/>
      </left>
      <right style="thin">
        <color rgb="FF2B2D35"/>
      </right>
      <top style="thin">
        <color rgb="FF2B2D35"/>
      </top>
      <bottom style="medium">
        <color rgb="FFC0503E"/>
      </bottom>
      <diagonal/>
    </border>
    <border diagonalUp="false" diagonalDown="false">
      <left style="thin">
        <color rgb="FFCCCBCA"/>
      </left>
      <right style="thin">
        <color rgb="FFCCCBCA"/>
      </right>
      <top style="thin">
        <color rgb="FFCCCBCA"/>
      </top>
      <bottom style="thin">
        <color rgb="FFCCCBCA"/>
      </bottom>
      <diagonal/>
    </border>
    <border diagonalUp="false" diagonalDown="false">
      <left/>
      <right/>
      <top style="medium">
        <color rgb="FFC0503E"/>
      </top>
      <bottom style="medium">
        <color rgb="FFC0503E"/>
      </bottom>
      <diagonal/>
    </border>
    <border diagonalUp="false" diagonalDown="false">
      <left style="thin">
        <color rgb="FFC0503E"/>
      </left>
      <right style="thin">
        <color rgb="FFC0503E"/>
      </right>
      <top style="medium">
        <color rgb="FFC0503E"/>
      </top>
      <bottom style="medium">
        <color rgb="FFC0503E"/>
      </bottom>
      <diagonal/>
    </border>
    <border diagonalUp="false" diagonalDown="false">
      <left/>
      <right/>
      <top style="thin">
        <color rgb="FFCCCBCA"/>
      </top>
      <bottom/>
      <diagonal/>
    </border>
    <border diagonalUp="false" diagonalDown="false">
      <left/>
      <right/>
      <top/>
      <bottom style="medium">
        <color rgb="FFC0503E"/>
      </bottom>
      <diagonal/>
    </border>
    <border diagonalUp="false" diagonalDown="false">
      <left/>
      <right/>
      <top style="medium">
        <color rgb="FF8B3A2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6" borderId="2" xfId="0" applyFont="fals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2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2" xfId="0" applyFont="fals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4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22" fillId="7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7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4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7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9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7" fillId="1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1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9" fillId="11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30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11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1" fillId="1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32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1" fillId="1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0">
    <dxf>
      <fill>
        <patternFill patternType="solid">
          <fgColor rgb="FF5A6070"/>
          <bgColor rgb="FF000000"/>
        </patternFill>
      </fill>
    </dxf>
    <dxf>
      <fill>
        <patternFill patternType="solid">
          <fgColor rgb="FFEDE8E0"/>
          <bgColor rgb="FF000000"/>
        </patternFill>
      </fill>
    </dxf>
    <dxf>
      <fill>
        <patternFill patternType="solid">
          <fgColor rgb="FFFBF8F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9AA3B0"/>
          <bgColor rgb="FF000000"/>
        </patternFill>
      </fill>
    </dxf>
    <dxf>
      <fill>
        <patternFill patternType="solid">
          <fgColor rgb="FFE8E4D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B2D35"/>
          <bgColor rgb="FF000000"/>
        </patternFill>
      </fill>
    </dxf>
    <dxf>
      <fill>
        <patternFill patternType="solid">
          <fgColor rgb="FF1C1C1C"/>
          <bgColor rgb="FF000000"/>
        </patternFill>
      </fill>
    </dxf>
    <dxf>
      <fill>
        <patternFill patternType="solid">
          <fgColor rgb="FF8B3A2F"/>
          <bgColor rgb="FF000000"/>
        </patternFill>
      </fill>
    </dxf>
    <dxf>
      <fill>
        <patternFill patternType="solid">
          <fgColor rgb="FFC0503E"/>
          <bgColor rgb="FF000000"/>
        </patternFill>
      </fill>
    </dxf>
    <dxf>
      <fill>
        <patternFill patternType="solid">
          <fgColor rgb="FFFFE0B2"/>
          <bgColor rgb="FF000000"/>
        </patternFill>
      </fill>
    </dxf>
    <dxf>
      <fill>
        <patternFill patternType="solid">
          <fgColor rgb="FFFFF0C0"/>
          <bgColor rgb="FF000000"/>
        </patternFill>
      </fill>
    </dxf>
    <dxf>
      <fill>
        <patternFill patternType="solid">
          <fgColor rgb="FF7A3800"/>
          <bgColor rgb="FF000000"/>
        </patternFill>
      </fill>
    </dxf>
    <dxf>
      <fill>
        <patternFill patternType="solid">
          <fgColor rgb="FF7A5800"/>
          <bgColor rgb="FF000000"/>
        </patternFill>
      </fill>
    </dxf>
    <dxf>
      <fill>
        <patternFill>
          <bgColor rgb="FFEDE8E0"/>
        </patternFill>
      </fill>
    </dxf>
    <dxf>
      <fill>
        <patternFill>
          <bgColor rgb="FFF5C6CB"/>
        </patternFill>
      </fill>
    </dxf>
    <dxf>
      <font>
        <name val="Calibri"/>
        <charset val="1"/>
        <family val="0"/>
        <b val="1"/>
        <color rgb="FF7A5800"/>
        <sz val="9"/>
      </font>
      <fill>
        <patternFill>
          <bgColor rgb="FFFFF0C0"/>
        </patternFill>
      </fill>
    </dxf>
    <dxf>
      <font>
        <name val="Calibri"/>
        <charset val="1"/>
        <family val="0"/>
        <b val="1"/>
        <color rgb="FF7A1A1A"/>
        <sz val="9"/>
      </font>
      <fill>
        <patternFill>
          <bgColor rgb="FFF5C6CB"/>
        </patternFill>
      </fill>
    </dxf>
    <dxf>
      <font>
        <name val="Calibri"/>
        <charset val="1"/>
        <family val="0"/>
        <b val="1"/>
        <color rgb="FF7A3800"/>
        <sz val="9"/>
      </font>
      <fill>
        <patternFill>
          <bgColor rgb="FFFFE0B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A1A1A"/>
      <rgbColor rgb="FF008000"/>
      <rgbColor rgb="FF000080"/>
      <rgbColor rgb="FF7A5800"/>
      <rgbColor rgb="FF800080"/>
      <rgbColor rgb="FF008080"/>
      <rgbColor rgb="FFCCCBCA"/>
      <rgbColor rgb="FF8B5E3C"/>
      <rgbColor rgb="FF9999FF"/>
      <rgbColor rgb="FF8B3A2F"/>
      <rgbColor rgb="FFFFF0C0"/>
      <rgbColor rgb="FFD6EAF8"/>
      <rgbColor rgb="FF660066"/>
      <rgbColor rgb="FFFF8080"/>
      <rgbColor rgb="FF0066CC"/>
      <rgbColor rgb="FFE8E4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EDE6"/>
      <rgbColor rgb="FFEDE8E0"/>
      <rgbColor rgb="FFFBF8F4"/>
      <rgbColor rgb="FF99CCFF"/>
      <rgbColor rgb="FFF5C6CB"/>
      <rgbColor rgb="FFCC99FF"/>
      <rgbColor rgb="FFFFE0B2"/>
      <rgbColor rgb="FF3366FF"/>
      <rgbColor rgb="FF33CCCC"/>
      <rgbColor rgb="FF99CC00"/>
      <rgbColor rgb="FFFFCC00"/>
      <rgbColor rgb="FFC8962E"/>
      <rgbColor rgb="FFFF6600"/>
      <rgbColor rgb="FF5A6070"/>
      <rgbColor rgb="FF9AA3B0"/>
      <rgbColor rgb="FF004080"/>
      <rgbColor rgb="FF339966"/>
      <rgbColor rgb="FF003300"/>
      <rgbColor rgb="FF1C1C1C"/>
      <rgbColor rgb="FF7A3800"/>
      <rgbColor rgb="FFC0503E"/>
      <rgbColor rgb="FF333399"/>
      <rgbColor rgb="FF2B2D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B2D35"/>
    <pageSetUpPr fitToPage="false"/>
  </sheetPr>
  <dimension ref="A1:R10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3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7"/>
    <col collapsed="false" customWidth="true" hidden="false" outlineLevel="0" max="8" min="8" style="0" width="8"/>
    <col collapsed="false" customWidth="true" hidden="false" outlineLevel="0" max="10" min="9" style="0" width="11"/>
    <col collapsed="false" customWidth="true" hidden="false" outlineLevel="0" max="11" min="11" style="0" width="12"/>
    <col collapsed="false" customWidth="true" hidden="false" outlineLevel="0" max="12" min="12" style="0" width="11"/>
    <col collapsed="false" customWidth="true" hidden="false" outlineLevel="0" max="13" min="13" style="0" width="12"/>
    <col collapsed="false" customWidth="true" hidden="false" outlineLevel="0" max="16" min="14" style="0" width="13"/>
    <col collapsed="false" customWidth="true" hidden="false" outlineLevel="0" max="17" min="17" style="0" width="11"/>
    <col collapsed="false" customWidth="true" hidden="false" outlineLevel="0" max="18" min="18" style="0" width="20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4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</row>
    <row r="3" customFormat="false" ht="13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customFormat="false" ht="30" hidden="false" customHeight="true" outlineLevel="0" collapsed="false">
      <c r="A4" s="1" t="s">
        <v>3</v>
      </c>
      <c r="B4" s="1"/>
      <c r="C4" s="1"/>
      <c r="D4" s="1" t="s">
        <v>4</v>
      </c>
      <c r="E4" s="1"/>
      <c r="F4" s="1"/>
      <c r="G4" s="1" t="s">
        <v>5</v>
      </c>
      <c r="H4" s="1"/>
      <c r="I4" s="1"/>
      <c r="J4" s="1" t="s">
        <v>6</v>
      </c>
      <c r="K4" s="1"/>
      <c r="L4" s="1"/>
      <c r="M4" s="1" t="s">
        <v>7</v>
      </c>
      <c r="N4" s="1"/>
      <c r="O4" s="1"/>
      <c r="P4" s="1" t="s">
        <v>8</v>
      </c>
      <c r="Q4" s="1"/>
      <c r="R4" s="1"/>
    </row>
    <row r="5" customFormat="false" ht="36" hidden="false" customHeight="true" outlineLevel="0" collapsed="false">
      <c r="A5" s="5" t="n">
        <f aca="false">COUNTIF(Q8:Q107,"Offen")</f>
        <v>5</v>
      </c>
      <c r="B5" s="5"/>
      <c r="C5" s="5"/>
      <c r="D5" s="5" t="n">
        <f aca="false">COUNTA(B8:B107)</f>
        <v>35</v>
      </c>
      <c r="E5" s="5"/>
      <c r="F5" s="5"/>
      <c r="G5" s="6" t="n">
        <f aca="false">SUM(N8:N107)</f>
        <v>4519.68545</v>
      </c>
      <c r="H5" s="6"/>
      <c r="I5" s="6"/>
      <c r="J5" s="7" t="n">
        <f aca="false">SUMIF(Q8:Q107,"Offen",N8:N107)</f>
        <v>811.937</v>
      </c>
      <c r="K5" s="7"/>
      <c r="L5" s="7"/>
      <c r="M5" s="8" t="n">
        <f aca="false">IFERROR(AVERAGE(J8:J107),0)</f>
        <v>0.024</v>
      </c>
      <c r="N5" s="8"/>
      <c r="O5" s="8"/>
      <c r="P5" s="5" t="n">
        <f aca="true">COUNTIFS(Q8:Q107,"Offen",P8:P107,"&lt;="&amp;TODAY())-COUNTIFS(Q8:Q107,"Offen",P8:P107,"")</f>
        <v>0</v>
      </c>
      <c r="Q5" s="5"/>
      <c r="R5" s="5"/>
    </row>
    <row r="6" customFormat="false" ht="13.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customFormat="false" ht="27.75" hidden="false" customHeight="true" outlineLevel="0" collapsed="false">
      <c r="A7" s="9" t="s">
        <v>9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  <c r="H7" s="9" t="s">
        <v>16</v>
      </c>
      <c r="I7" s="9" t="s">
        <v>17</v>
      </c>
      <c r="J7" s="9" t="s">
        <v>18</v>
      </c>
      <c r="K7" s="9" t="s">
        <v>19</v>
      </c>
      <c r="L7" s="9" t="s">
        <v>20</v>
      </c>
      <c r="M7" s="9" t="s">
        <v>21</v>
      </c>
      <c r="N7" s="9" t="s">
        <v>22</v>
      </c>
      <c r="O7" s="9" t="s">
        <v>23</v>
      </c>
      <c r="P7" s="9" t="s">
        <v>24</v>
      </c>
      <c r="Q7" s="9" t="s">
        <v>25</v>
      </c>
      <c r="R7" s="9" t="s">
        <v>26</v>
      </c>
    </row>
    <row r="8" customFormat="false" ht="21" hidden="false" customHeight="true" outlineLevel="0" collapsed="false">
      <c r="A8" s="10" t="n">
        <v>1</v>
      </c>
      <c r="B8" s="11" t="s">
        <v>27</v>
      </c>
      <c r="C8" s="12" t="s">
        <v>28</v>
      </c>
      <c r="D8" s="13" t="s">
        <v>29</v>
      </c>
      <c r="E8" s="14" t="s">
        <v>30</v>
      </c>
      <c r="F8" s="15" t="s">
        <v>31</v>
      </c>
      <c r="G8" s="16" t="n">
        <v>5</v>
      </c>
      <c r="H8" s="13" t="s">
        <v>32</v>
      </c>
      <c r="I8" s="17" t="n">
        <v>28.9</v>
      </c>
      <c r="J8" s="18" t="n">
        <v>0.05</v>
      </c>
      <c r="K8" s="17" t="n">
        <f aca="false">G8*I8*(1-J8)</f>
        <v>137.275</v>
      </c>
      <c r="L8" s="19" t="n">
        <v>0.19</v>
      </c>
      <c r="M8" s="20" t="n">
        <f aca="false">K8*L8</f>
        <v>26.08225</v>
      </c>
      <c r="N8" s="21" t="n">
        <f aca="false">K8+M8</f>
        <v>163.35725</v>
      </c>
      <c r="O8" s="22" t="s">
        <v>33</v>
      </c>
      <c r="P8" s="22" t="s">
        <v>34</v>
      </c>
      <c r="Q8" s="23" t="s">
        <v>35</v>
      </c>
      <c r="R8" s="24" t="s">
        <v>36</v>
      </c>
    </row>
    <row r="9" customFormat="false" ht="21" hidden="false" customHeight="true" outlineLevel="0" collapsed="false">
      <c r="A9" s="25" t="n">
        <v>2</v>
      </c>
      <c r="B9" s="26" t="s">
        <v>37</v>
      </c>
      <c r="C9" s="27" t="s">
        <v>38</v>
      </c>
      <c r="D9" s="28" t="s">
        <v>39</v>
      </c>
      <c r="E9" s="29" t="s">
        <v>30</v>
      </c>
      <c r="F9" s="30" t="s">
        <v>40</v>
      </c>
      <c r="G9" s="31" t="n">
        <v>3</v>
      </c>
      <c r="H9" s="28" t="s">
        <v>41</v>
      </c>
      <c r="I9" s="32" t="n">
        <v>12.5</v>
      </c>
      <c r="J9" s="33" t="n">
        <v>0</v>
      </c>
      <c r="K9" s="32" t="n">
        <f aca="false">G9*I9*(1-J9)</f>
        <v>37.5</v>
      </c>
      <c r="L9" s="34" t="n">
        <v>0.19</v>
      </c>
      <c r="M9" s="35" t="n">
        <f aca="false">K9*L9</f>
        <v>7.125</v>
      </c>
      <c r="N9" s="36" t="n">
        <f aca="false">K9+M9</f>
        <v>44.625</v>
      </c>
      <c r="O9" s="37" t="s">
        <v>33</v>
      </c>
      <c r="P9" s="37" t="s">
        <v>42</v>
      </c>
      <c r="Q9" s="38" t="s">
        <v>35</v>
      </c>
      <c r="R9" s="39"/>
    </row>
    <row r="10" customFormat="false" ht="21" hidden="false" customHeight="true" outlineLevel="0" collapsed="false">
      <c r="A10" s="10" t="n">
        <v>3</v>
      </c>
      <c r="B10" s="11" t="s">
        <v>43</v>
      </c>
      <c r="C10" s="12" t="s">
        <v>44</v>
      </c>
      <c r="D10" s="13" t="s">
        <v>45</v>
      </c>
      <c r="E10" s="14" t="s">
        <v>30</v>
      </c>
      <c r="F10" s="15" t="s">
        <v>31</v>
      </c>
      <c r="G10" s="16" t="n">
        <v>20</v>
      </c>
      <c r="H10" s="13" t="s">
        <v>46</v>
      </c>
      <c r="I10" s="17" t="n">
        <v>2.8</v>
      </c>
      <c r="J10" s="18" t="n">
        <v>0.1</v>
      </c>
      <c r="K10" s="17" t="n">
        <f aca="false">G10*I10*(1-J10)</f>
        <v>50.4</v>
      </c>
      <c r="L10" s="19" t="n">
        <v>0.19</v>
      </c>
      <c r="M10" s="20" t="n">
        <f aca="false">K10*L10</f>
        <v>9.576</v>
      </c>
      <c r="N10" s="21" t="n">
        <f aca="false">K10+M10</f>
        <v>59.976</v>
      </c>
      <c r="O10" s="22" t="s">
        <v>47</v>
      </c>
      <c r="P10" s="22" t="s">
        <v>48</v>
      </c>
      <c r="Q10" s="23" t="s">
        <v>35</v>
      </c>
      <c r="R10" s="24" t="s">
        <v>49</v>
      </c>
    </row>
    <row r="11" customFormat="false" ht="21" hidden="false" customHeight="true" outlineLevel="0" collapsed="false">
      <c r="A11" s="25" t="n">
        <v>4</v>
      </c>
      <c r="B11" s="26" t="s">
        <v>50</v>
      </c>
      <c r="C11" s="27" t="s">
        <v>51</v>
      </c>
      <c r="D11" s="28" t="s">
        <v>52</v>
      </c>
      <c r="E11" s="29" t="s">
        <v>53</v>
      </c>
      <c r="F11" s="30" t="s">
        <v>54</v>
      </c>
      <c r="G11" s="31" t="n">
        <v>2</v>
      </c>
      <c r="H11" s="28" t="s">
        <v>46</v>
      </c>
      <c r="I11" s="32" t="n">
        <v>68</v>
      </c>
      <c r="J11" s="33" t="n">
        <v>0</v>
      </c>
      <c r="K11" s="32" t="n">
        <f aca="false">G11*I11*(1-J11)</f>
        <v>136</v>
      </c>
      <c r="L11" s="34" t="n">
        <v>0.19</v>
      </c>
      <c r="M11" s="35" t="n">
        <f aca="false">K11*L11</f>
        <v>25.84</v>
      </c>
      <c r="N11" s="36" t="n">
        <f aca="false">K11+M11</f>
        <v>161.84</v>
      </c>
      <c r="O11" s="37" t="s">
        <v>42</v>
      </c>
      <c r="P11" s="37" t="s">
        <v>55</v>
      </c>
      <c r="Q11" s="38" t="s">
        <v>35</v>
      </c>
      <c r="R11" s="39" t="s">
        <v>56</v>
      </c>
    </row>
    <row r="12" customFormat="false" ht="21" hidden="false" customHeight="true" outlineLevel="0" collapsed="false">
      <c r="A12" s="10" t="n">
        <v>5</v>
      </c>
      <c r="B12" s="11" t="s">
        <v>57</v>
      </c>
      <c r="C12" s="12" t="s">
        <v>58</v>
      </c>
      <c r="D12" s="13" t="s">
        <v>59</v>
      </c>
      <c r="E12" s="14" t="s">
        <v>53</v>
      </c>
      <c r="F12" s="15" t="s">
        <v>54</v>
      </c>
      <c r="G12" s="16" t="n">
        <v>1</v>
      </c>
      <c r="H12" s="13" t="s">
        <v>46</v>
      </c>
      <c r="I12" s="17" t="n">
        <v>149</v>
      </c>
      <c r="J12" s="18" t="n">
        <v>0.05</v>
      </c>
      <c r="K12" s="17" t="n">
        <f aca="false">G12*I12*(1-J12)</f>
        <v>141.55</v>
      </c>
      <c r="L12" s="19" t="n">
        <v>0.19</v>
      </c>
      <c r="M12" s="20" t="n">
        <f aca="false">K12*L12</f>
        <v>26.8945</v>
      </c>
      <c r="N12" s="21" t="n">
        <f aca="false">K12+M12</f>
        <v>168.4445</v>
      </c>
      <c r="O12" s="22" t="s">
        <v>60</v>
      </c>
      <c r="P12" s="22" t="s">
        <v>61</v>
      </c>
      <c r="Q12" s="23" t="s">
        <v>35</v>
      </c>
      <c r="R12" s="24" t="s">
        <v>62</v>
      </c>
    </row>
    <row r="13" customFormat="false" ht="21" hidden="false" customHeight="true" outlineLevel="0" collapsed="false">
      <c r="A13" s="25" t="n">
        <v>6</v>
      </c>
      <c r="B13" s="26" t="s">
        <v>63</v>
      </c>
      <c r="C13" s="27" t="s">
        <v>64</v>
      </c>
      <c r="D13" s="28" t="s">
        <v>65</v>
      </c>
      <c r="E13" s="29" t="s">
        <v>66</v>
      </c>
      <c r="F13" s="30" t="s">
        <v>67</v>
      </c>
      <c r="G13" s="31" t="n">
        <v>10</v>
      </c>
      <c r="H13" s="28" t="s">
        <v>68</v>
      </c>
      <c r="I13" s="32" t="n">
        <v>6.9</v>
      </c>
      <c r="J13" s="33" t="n">
        <v>0</v>
      </c>
      <c r="K13" s="32" t="n">
        <f aca="false">G13*I13*(1-J13)</f>
        <v>69</v>
      </c>
      <c r="L13" s="34" t="n">
        <v>0.19</v>
      </c>
      <c r="M13" s="35" t="n">
        <f aca="false">K13*L13</f>
        <v>13.11</v>
      </c>
      <c r="N13" s="36" t="n">
        <f aca="false">K13+M13</f>
        <v>82.11</v>
      </c>
      <c r="O13" s="37" t="s">
        <v>69</v>
      </c>
      <c r="P13" s="37" t="s">
        <v>70</v>
      </c>
      <c r="Q13" s="38" t="s">
        <v>35</v>
      </c>
      <c r="R13" s="39"/>
    </row>
    <row r="14" customFormat="false" ht="21" hidden="false" customHeight="true" outlineLevel="0" collapsed="false">
      <c r="A14" s="10" t="n">
        <v>7</v>
      </c>
      <c r="B14" s="11" t="s">
        <v>71</v>
      </c>
      <c r="C14" s="12" t="s">
        <v>72</v>
      </c>
      <c r="D14" s="13" t="s">
        <v>73</v>
      </c>
      <c r="E14" s="14" t="s">
        <v>74</v>
      </c>
      <c r="F14" s="15" t="s">
        <v>75</v>
      </c>
      <c r="G14" s="16" t="n">
        <v>2</v>
      </c>
      <c r="H14" s="13" t="s">
        <v>46</v>
      </c>
      <c r="I14" s="17" t="n">
        <v>289</v>
      </c>
      <c r="J14" s="18" t="n">
        <v>0.08</v>
      </c>
      <c r="K14" s="17" t="n">
        <f aca="false">G14*I14*(1-J14)</f>
        <v>531.76</v>
      </c>
      <c r="L14" s="19" t="n">
        <v>0.19</v>
      </c>
      <c r="M14" s="20" t="n">
        <f aca="false">K14*L14</f>
        <v>101.0344</v>
      </c>
      <c r="N14" s="21" t="n">
        <f aca="false">K14+M14</f>
        <v>632.7944</v>
      </c>
      <c r="O14" s="22" t="s">
        <v>76</v>
      </c>
      <c r="P14" s="22" t="s">
        <v>77</v>
      </c>
      <c r="Q14" s="23" t="s">
        <v>35</v>
      </c>
      <c r="R14" s="24" t="s">
        <v>78</v>
      </c>
    </row>
    <row r="15" customFormat="false" ht="21" hidden="false" customHeight="true" outlineLevel="0" collapsed="false">
      <c r="A15" s="25" t="n">
        <v>8</v>
      </c>
      <c r="B15" s="26" t="s">
        <v>79</v>
      </c>
      <c r="C15" s="27" t="s">
        <v>80</v>
      </c>
      <c r="D15" s="28" t="s">
        <v>81</v>
      </c>
      <c r="E15" s="29" t="s">
        <v>74</v>
      </c>
      <c r="F15" s="30" t="s">
        <v>75</v>
      </c>
      <c r="G15" s="31" t="n">
        <v>1</v>
      </c>
      <c r="H15" s="28" t="s">
        <v>46</v>
      </c>
      <c r="I15" s="32" t="n">
        <v>89.5</v>
      </c>
      <c r="J15" s="40" t="n">
        <v>0.08</v>
      </c>
      <c r="K15" s="32" t="n">
        <f aca="false">G15*I15*(1-J15)</f>
        <v>82.34</v>
      </c>
      <c r="L15" s="34" t="n">
        <v>0.19</v>
      </c>
      <c r="M15" s="35" t="n">
        <f aca="false">K15*L15</f>
        <v>15.6446</v>
      </c>
      <c r="N15" s="36" t="n">
        <f aca="false">K15+M15</f>
        <v>97.9846</v>
      </c>
      <c r="O15" s="37" t="s">
        <v>76</v>
      </c>
      <c r="P15" s="37" t="s">
        <v>77</v>
      </c>
      <c r="Q15" s="38" t="s">
        <v>35</v>
      </c>
      <c r="R15" s="39"/>
    </row>
    <row r="16" customFormat="false" ht="21" hidden="false" customHeight="true" outlineLevel="0" collapsed="false">
      <c r="A16" s="10" t="n">
        <v>9</v>
      </c>
      <c r="B16" s="11" t="s">
        <v>82</v>
      </c>
      <c r="C16" s="12" t="s">
        <v>83</v>
      </c>
      <c r="D16" s="13" t="s">
        <v>84</v>
      </c>
      <c r="E16" s="14" t="s">
        <v>53</v>
      </c>
      <c r="F16" s="15" t="s">
        <v>54</v>
      </c>
      <c r="G16" s="16" t="n">
        <v>4</v>
      </c>
      <c r="H16" s="13" t="s">
        <v>46</v>
      </c>
      <c r="I16" s="17" t="n">
        <v>24.99</v>
      </c>
      <c r="J16" s="41" t="n">
        <v>0</v>
      </c>
      <c r="K16" s="17" t="n">
        <f aca="false">G16*I16*(1-J16)</f>
        <v>99.96</v>
      </c>
      <c r="L16" s="19" t="n">
        <v>0.19</v>
      </c>
      <c r="M16" s="20" t="n">
        <f aca="false">K16*L16</f>
        <v>18.9924</v>
      </c>
      <c r="N16" s="21" t="n">
        <f aca="false">K16+M16</f>
        <v>118.9524</v>
      </c>
      <c r="O16" s="22" t="s">
        <v>85</v>
      </c>
      <c r="P16" s="22" t="s">
        <v>86</v>
      </c>
      <c r="Q16" s="23" t="s">
        <v>35</v>
      </c>
      <c r="R16" s="24"/>
    </row>
    <row r="17" customFormat="false" ht="21" hidden="false" customHeight="true" outlineLevel="0" collapsed="false">
      <c r="A17" s="25" t="n">
        <v>10</v>
      </c>
      <c r="B17" s="26" t="s">
        <v>87</v>
      </c>
      <c r="C17" s="27" t="s">
        <v>88</v>
      </c>
      <c r="D17" s="28" t="s">
        <v>89</v>
      </c>
      <c r="E17" s="29" t="s">
        <v>90</v>
      </c>
      <c r="F17" s="30" t="s">
        <v>91</v>
      </c>
      <c r="G17" s="31" t="n">
        <v>10</v>
      </c>
      <c r="H17" s="28" t="s">
        <v>41</v>
      </c>
      <c r="I17" s="32" t="n">
        <v>8.4</v>
      </c>
      <c r="J17" s="40" t="n">
        <v>0.03</v>
      </c>
      <c r="K17" s="32" t="n">
        <f aca="false">G17*I17*(1-J17)</f>
        <v>81.48</v>
      </c>
      <c r="L17" s="34" t="n">
        <v>0.19</v>
      </c>
      <c r="M17" s="35" t="n">
        <f aca="false">K17*L17</f>
        <v>15.4812</v>
      </c>
      <c r="N17" s="36" t="n">
        <f aca="false">K17+M17</f>
        <v>96.9612</v>
      </c>
      <c r="O17" s="37" t="s">
        <v>92</v>
      </c>
      <c r="P17" s="37" t="s">
        <v>93</v>
      </c>
      <c r="Q17" s="38" t="s">
        <v>35</v>
      </c>
      <c r="R17" s="39" t="s">
        <v>94</v>
      </c>
    </row>
    <row r="18" customFormat="false" ht="21" hidden="false" customHeight="true" outlineLevel="0" collapsed="false">
      <c r="A18" s="10" t="n">
        <v>11</v>
      </c>
      <c r="B18" s="11" t="s">
        <v>95</v>
      </c>
      <c r="C18" s="12" t="s">
        <v>96</v>
      </c>
      <c r="D18" s="13" t="s">
        <v>97</v>
      </c>
      <c r="E18" s="14" t="s">
        <v>66</v>
      </c>
      <c r="F18" s="15" t="s">
        <v>67</v>
      </c>
      <c r="G18" s="16" t="n">
        <v>5</v>
      </c>
      <c r="H18" s="13" t="s">
        <v>41</v>
      </c>
      <c r="I18" s="17" t="n">
        <v>9.8</v>
      </c>
      <c r="J18" s="41" t="n">
        <v>0</v>
      </c>
      <c r="K18" s="17" t="n">
        <f aca="false">G18*I18*(1-J18)</f>
        <v>49</v>
      </c>
      <c r="L18" s="19" t="n">
        <v>0.19</v>
      </c>
      <c r="M18" s="20" t="n">
        <f aca="false">K18*L18</f>
        <v>9.31</v>
      </c>
      <c r="N18" s="21" t="n">
        <f aca="false">K18+M18</f>
        <v>58.31</v>
      </c>
      <c r="O18" s="22" t="s">
        <v>92</v>
      </c>
      <c r="P18" s="22" t="s">
        <v>98</v>
      </c>
      <c r="Q18" s="23" t="s">
        <v>35</v>
      </c>
      <c r="R18" s="24"/>
    </row>
    <row r="19" customFormat="false" ht="21" hidden="false" customHeight="true" outlineLevel="0" collapsed="false">
      <c r="A19" s="25" t="n">
        <v>12</v>
      </c>
      <c r="B19" s="26" t="s">
        <v>99</v>
      </c>
      <c r="C19" s="27" t="s">
        <v>100</v>
      </c>
      <c r="D19" s="28" t="s">
        <v>101</v>
      </c>
      <c r="E19" s="29" t="s">
        <v>30</v>
      </c>
      <c r="F19" s="30" t="s">
        <v>40</v>
      </c>
      <c r="G19" s="31" t="n">
        <v>12</v>
      </c>
      <c r="H19" s="28" t="s">
        <v>46</v>
      </c>
      <c r="I19" s="32" t="n">
        <v>5.9</v>
      </c>
      <c r="J19" s="33" t="n">
        <v>0</v>
      </c>
      <c r="K19" s="32" t="n">
        <f aca="false">G19*I19*(1-J19)</f>
        <v>70.8</v>
      </c>
      <c r="L19" s="34" t="n">
        <v>0.19</v>
      </c>
      <c r="M19" s="35" t="n">
        <f aca="false">K19*L19</f>
        <v>13.452</v>
      </c>
      <c r="N19" s="36" t="n">
        <f aca="false">K19+M19</f>
        <v>84.252</v>
      </c>
      <c r="O19" s="37" t="s">
        <v>102</v>
      </c>
      <c r="P19" s="37" t="s">
        <v>103</v>
      </c>
      <c r="Q19" s="38" t="s">
        <v>35</v>
      </c>
      <c r="R19" s="39"/>
    </row>
    <row r="20" customFormat="false" ht="21" hidden="false" customHeight="true" outlineLevel="0" collapsed="false">
      <c r="A20" s="10" t="n">
        <v>13</v>
      </c>
      <c r="B20" s="11" t="s">
        <v>104</v>
      </c>
      <c r="C20" s="12" t="s">
        <v>105</v>
      </c>
      <c r="D20" s="13" t="s">
        <v>106</v>
      </c>
      <c r="E20" s="14" t="s">
        <v>53</v>
      </c>
      <c r="F20" s="15" t="s">
        <v>54</v>
      </c>
      <c r="G20" s="16" t="n">
        <v>2</v>
      </c>
      <c r="H20" s="13" t="s">
        <v>46</v>
      </c>
      <c r="I20" s="17" t="n">
        <v>32.5</v>
      </c>
      <c r="J20" s="41" t="n">
        <v>0</v>
      </c>
      <c r="K20" s="17" t="n">
        <f aca="false">G20*I20*(1-J20)</f>
        <v>65</v>
      </c>
      <c r="L20" s="19" t="n">
        <v>0.19</v>
      </c>
      <c r="M20" s="20" t="n">
        <f aca="false">K20*L20</f>
        <v>12.35</v>
      </c>
      <c r="N20" s="21" t="n">
        <f aca="false">K20+M20</f>
        <v>77.35</v>
      </c>
      <c r="O20" s="22" t="s">
        <v>107</v>
      </c>
      <c r="P20" s="22" t="s">
        <v>108</v>
      </c>
      <c r="Q20" s="23" t="s">
        <v>109</v>
      </c>
      <c r="R20" s="24" t="s">
        <v>110</v>
      </c>
    </row>
    <row r="21" customFormat="false" ht="21" hidden="false" customHeight="true" outlineLevel="0" collapsed="false">
      <c r="A21" s="25" t="n">
        <v>14</v>
      </c>
      <c r="B21" s="26" t="s">
        <v>111</v>
      </c>
      <c r="C21" s="27" t="s">
        <v>112</v>
      </c>
      <c r="D21" s="28" t="s">
        <v>113</v>
      </c>
      <c r="E21" s="29" t="s">
        <v>30</v>
      </c>
      <c r="F21" s="30" t="s">
        <v>31</v>
      </c>
      <c r="G21" s="31" t="n">
        <v>2</v>
      </c>
      <c r="H21" s="28" t="s">
        <v>41</v>
      </c>
      <c r="I21" s="32" t="n">
        <v>18.9</v>
      </c>
      <c r="J21" s="40" t="n">
        <v>0.05</v>
      </c>
      <c r="K21" s="32" t="n">
        <f aca="false">G21*I21*(1-J21)</f>
        <v>35.91</v>
      </c>
      <c r="L21" s="34" t="n">
        <v>0.19</v>
      </c>
      <c r="M21" s="35" t="n">
        <f aca="false">K21*L21</f>
        <v>6.8229</v>
      </c>
      <c r="N21" s="36" t="n">
        <f aca="false">K21+M21</f>
        <v>42.7329</v>
      </c>
      <c r="O21" s="37" t="s">
        <v>107</v>
      </c>
      <c r="P21" s="37" t="s">
        <v>114</v>
      </c>
      <c r="Q21" s="38" t="s">
        <v>35</v>
      </c>
      <c r="R21" s="39"/>
    </row>
    <row r="22" customFormat="false" ht="21" hidden="false" customHeight="true" outlineLevel="0" collapsed="false">
      <c r="A22" s="10" t="n">
        <v>15</v>
      </c>
      <c r="B22" s="11" t="s">
        <v>115</v>
      </c>
      <c r="C22" s="12" t="s">
        <v>116</v>
      </c>
      <c r="D22" s="13" t="s">
        <v>117</v>
      </c>
      <c r="E22" s="14" t="s">
        <v>53</v>
      </c>
      <c r="F22" s="15" t="s">
        <v>54</v>
      </c>
      <c r="G22" s="16" t="n">
        <v>5</v>
      </c>
      <c r="H22" s="13" t="s">
        <v>46</v>
      </c>
      <c r="I22" s="17" t="n">
        <v>14.5</v>
      </c>
      <c r="J22" s="41" t="n">
        <v>0</v>
      </c>
      <c r="K22" s="17" t="n">
        <f aca="false">G22*I22*(1-J22)</f>
        <v>72.5</v>
      </c>
      <c r="L22" s="19" t="n">
        <v>0.19</v>
      </c>
      <c r="M22" s="20" t="n">
        <f aca="false">K22*L22</f>
        <v>13.775</v>
      </c>
      <c r="N22" s="21" t="n">
        <f aca="false">K22+M22</f>
        <v>86.275</v>
      </c>
      <c r="O22" s="22" t="s">
        <v>118</v>
      </c>
      <c r="P22" s="22" t="s">
        <v>119</v>
      </c>
      <c r="Q22" s="23" t="s">
        <v>35</v>
      </c>
      <c r="R22" s="24"/>
    </row>
    <row r="23" customFormat="false" ht="21" hidden="false" customHeight="true" outlineLevel="0" collapsed="false">
      <c r="A23" s="25" t="n">
        <v>16</v>
      </c>
      <c r="B23" s="26" t="s">
        <v>120</v>
      </c>
      <c r="C23" s="27" t="s">
        <v>121</v>
      </c>
      <c r="D23" s="28" t="s">
        <v>122</v>
      </c>
      <c r="E23" s="29" t="s">
        <v>30</v>
      </c>
      <c r="F23" s="30" t="s">
        <v>40</v>
      </c>
      <c r="G23" s="31" t="n">
        <v>6</v>
      </c>
      <c r="H23" s="28" t="s">
        <v>46</v>
      </c>
      <c r="I23" s="32" t="n">
        <v>7.9</v>
      </c>
      <c r="J23" s="33" t="n">
        <v>0</v>
      </c>
      <c r="K23" s="32" t="n">
        <f aca="false">G23*I23*(1-J23)</f>
        <v>47.4</v>
      </c>
      <c r="L23" s="34" t="n">
        <v>0.19</v>
      </c>
      <c r="M23" s="35" t="n">
        <f aca="false">K23*L23</f>
        <v>9.006</v>
      </c>
      <c r="N23" s="36" t="n">
        <f aca="false">K23+M23</f>
        <v>56.406</v>
      </c>
      <c r="O23" s="37" t="s">
        <v>118</v>
      </c>
      <c r="P23" s="37" t="s">
        <v>119</v>
      </c>
      <c r="Q23" s="38" t="s">
        <v>35</v>
      </c>
      <c r="R23" s="39"/>
    </row>
    <row r="24" customFormat="false" ht="21" hidden="false" customHeight="true" outlineLevel="0" collapsed="false">
      <c r="A24" s="10" t="n">
        <v>17</v>
      </c>
      <c r="B24" s="11" t="s">
        <v>123</v>
      </c>
      <c r="C24" s="12" t="s">
        <v>124</v>
      </c>
      <c r="D24" s="13" t="s">
        <v>125</v>
      </c>
      <c r="E24" s="14" t="s">
        <v>30</v>
      </c>
      <c r="F24" s="15" t="s">
        <v>31</v>
      </c>
      <c r="G24" s="16" t="n">
        <v>3</v>
      </c>
      <c r="H24" s="13" t="s">
        <v>126</v>
      </c>
      <c r="I24" s="17" t="n">
        <v>11.2</v>
      </c>
      <c r="J24" s="18" t="n">
        <v>0.05</v>
      </c>
      <c r="K24" s="17" t="n">
        <f aca="false">G24*I24*(1-J24)</f>
        <v>31.92</v>
      </c>
      <c r="L24" s="19" t="n">
        <v>0.19</v>
      </c>
      <c r="M24" s="20" t="n">
        <f aca="false">K24*L24</f>
        <v>6.0648</v>
      </c>
      <c r="N24" s="21" t="n">
        <f aca="false">K24+M24</f>
        <v>37.9848</v>
      </c>
      <c r="O24" s="22" t="s">
        <v>127</v>
      </c>
      <c r="P24" s="22" t="s">
        <v>128</v>
      </c>
      <c r="Q24" s="23" t="s">
        <v>35</v>
      </c>
      <c r="R24" s="24"/>
    </row>
    <row r="25" customFormat="false" ht="21" hidden="false" customHeight="true" outlineLevel="0" collapsed="false">
      <c r="A25" s="25" t="n">
        <v>18</v>
      </c>
      <c r="B25" s="26" t="s">
        <v>129</v>
      </c>
      <c r="C25" s="27" t="s">
        <v>130</v>
      </c>
      <c r="D25" s="28" t="s">
        <v>131</v>
      </c>
      <c r="E25" s="29" t="s">
        <v>30</v>
      </c>
      <c r="F25" s="30" t="s">
        <v>40</v>
      </c>
      <c r="G25" s="31" t="n">
        <v>8</v>
      </c>
      <c r="H25" s="28" t="s">
        <v>46</v>
      </c>
      <c r="I25" s="32" t="n">
        <v>6.5</v>
      </c>
      <c r="J25" s="33" t="n">
        <v>0</v>
      </c>
      <c r="K25" s="32" t="n">
        <f aca="false">G25*I25*(1-J25)</f>
        <v>52</v>
      </c>
      <c r="L25" s="34" t="n">
        <v>0.19</v>
      </c>
      <c r="M25" s="35" t="n">
        <f aca="false">K25*L25</f>
        <v>9.88</v>
      </c>
      <c r="N25" s="36" t="n">
        <f aca="false">K25+M25</f>
        <v>61.88</v>
      </c>
      <c r="O25" s="37" t="s">
        <v>127</v>
      </c>
      <c r="P25" s="37" t="s">
        <v>132</v>
      </c>
      <c r="Q25" s="38" t="s">
        <v>35</v>
      </c>
      <c r="R25" s="39"/>
    </row>
    <row r="26" customFormat="false" ht="21" hidden="false" customHeight="true" outlineLevel="0" collapsed="false">
      <c r="A26" s="10" t="n">
        <v>19</v>
      </c>
      <c r="B26" s="11" t="s">
        <v>133</v>
      </c>
      <c r="C26" s="12" t="s">
        <v>134</v>
      </c>
      <c r="D26" s="13" t="s">
        <v>135</v>
      </c>
      <c r="E26" s="14" t="s">
        <v>53</v>
      </c>
      <c r="F26" s="15" t="s">
        <v>54</v>
      </c>
      <c r="G26" s="16" t="n">
        <v>3</v>
      </c>
      <c r="H26" s="13" t="s">
        <v>46</v>
      </c>
      <c r="I26" s="17" t="n">
        <v>12.9</v>
      </c>
      <c r="J26" s="41" t="n">
        <v>0</v>
      </c>
      <c r="K26" s="17" t="n">
        <f aca="false">G26*I26*(1-J26)</f>
        <v>38.7</v>
      </c>
      <c r="L26" s="19" t="n">
        <v>0.19</v>
      </c>
      <c r="M26" s="20" t="n">
        <f aca="false">K26*L26</f>
        <v>7.353</v>
      </c>
      <c r="N26" s="21" t="n">
        <f aca="false">K26+M26</f>
        <v>46.053</v>
      </c>
      <c r="O26" s="22" t="s">
        <v>132</v>
      </c>
      <c r="P26" s="22" t="s">
        <v>136</v>
      </c>
      <c r="Q26" s="23" t="s">
        <v>35</v>
      </c>
      <c r="R26" s="24"/>
    </row>
    <row r="27" customFormat="false" ht="21" hidden="false" customHeight="true" outlineLevel="0" collapsed="false">
      <c r="A27" s="25" t="n">
        <v>20</v>
      </c>
      <c r="B27" s="26" t="s">
        <v>137</v>
      </c>
      <c r="C27" s="27" t="s">
        <v>138</v>
      </c>
      <c r="D27" s="28" t="s">
        <v>139</v>
      </c>
      <c r="E27" s="29" t="s">
        <v>53</v>
      </c>
      <c r="F27" s="30" t="s">
        <v>54</v>
      </c>
      <c r="G27" s="31" t="n">
        <v>10</v>
      </c>
      <c r="H27" s="28" t="s">
        <v>140</v>
      </c>
      <c r="I27" s="32" t="n">
        <v>3.2</v>
      </c>
      <c r="J27" s="33" t="n">
        <v>0</v>
      </c>
      <c r="K27" s="32" t="n">
        <f aca="false">G27*I27*(1-J27)</f>
        <v>32</v>
      </c>
      <c r="L27" s="34" t="n">
        <v>0.19</v>
      </c>
      <c r="M27" s="35" t="n">
        <f aca="false">K27*L27</f>
        <v>6.08</v>
      </c>
      <c r="N27" s="36" t="n">
        <f aca="false">K27+M27</f>
        <v>38.08</v>
      </c>
      <c r="O27" s="37" t="s">
        <v>132</v>
      </c>
      <c r="P27" s="37" t="s">
        <v>136</v>
      </c>
      <c r="Q27" s="38" t="s">
        <v>35</v>
      </c>
      <c r="R27" s="39"/>
    </row>
    <row r="28" customFormat="false" ht="21" hidden="false" customHeight="true" outlineLevel="0" collapsed="false">
      <c r="A28" s="10" t="n">
        <v>21</v>
      </c>
      <c r="B28" s="11" t="s">
        <v>141</v>
      </c>
      <c r="C28" s="12" t="s">
        <v>142</v>
      </c>
      <c r="D28" s="13" t="s">
        <v>143</v>
      </c>
      <c r="E28" s="14" t="s">
        <v>30</v>
      </c>
      <c r="F28" s="15" t="s">
        <v>40</v>
      </c>
      <c r="G28" s="16" t="n">
        <v>4</v>
      </c>
      <c r="H28" s="13" t="s">
        <v>41</v>
      </c>
      <c r="I28" s="17" t="n">
        <v>4.1</v>
      </c>
      <c r="J28" s="41" t="n">
        <v>0</v>
      </c>
      <c r="K28" s="17" t="n">
        <f aca="false">G28*I28*(1-J28)</f>
        <v>16.4</v>
      </c>
      <c r="L28" s="19" t="n">
        <v>0.19</v>
      </c>
      <c r="M28" s="20" t="n">
        <f aca="false">K28*L28</f>
        <v>3.116</v>
      </c>
      <c r="N28" s="21" t="n">
        <f aca="false">K28+M28</f>
        <v>19.516</v>
      </c>
      <c r="O28" s="22" t="s">
        <v>144</v>
      </c>
      <c r="P28" s="22" t="s">
        <v>145</v>
      </c>
      <c r="Q28" s="23" t="s">
        <v>35</v>
      </c>
      <c r="R28" s="24"/>
    </row>
    <row r="29" customFormat="false" ht="21" hidden="false" customHeight="true" outlineLevel="0" collapsed="false">
      <c r="A29" s="25" t="n">
        <v>22</v>
      </c>
      <c r="B29" s="26" t="s">
        <v>146</v>
      </c>
      <c r="C29" s="27" t="s">
        <v>147</v>
      </c>
      <c r="D29" s="28" t="s">
        <v>148</v>
      </c>
      <c r="E29" s="29" t="s">
        <v>53</v>
      </c>
      <c r="F29" s="30" t="s">
        <v>54</v>
      </c>
      <c r="G29" s="31" t="n">
        <v>1</v>
      </c>
      <c r="H29" s="28" t="s">
        <v>46</v>
      </c>
      <c r="I29" s="32" t="n">
        <v>189</v>
      </c>
      <c r="J29" s="40" t="n">
        <v>0.05</v>
      </c>
      <c r="K29" s="32" t="n">
        <f aca="false">G29*I29*(1-J29)</f>
        <v>179.55</v>
      </c>
      <c r="L29" s="34" t="n">
        <v>0.19</v>
      </c>
      <c r="M29" s="35" t="n">
        <f aca="false">K29*L29</f>
        <v>34.1145</v>
      </c>
      <c r="N29" s="36" t="n">
        <f aca="false">K29+M29</f>
        <v>213.6645</v>
      </c>
      <c r="O29" s="37" t="s">
        <v>144</v>
      </c>
      <c r="P29" s="37" t="s">
        <v>149</v>
      </c>
      <c r="Q29" s="38" t="s">
        <v>35</v>
      </c>
      <c r="R29" s="39" t="s">
        <v>150</v>
      </c>
    </row>
    <row r="30" customFormat="false" ht="21" hidden="false" customHeight="true" outlineLevel="0" collapsed="false">
      <c r="A30" s="10" t="n">
        <v>23</v>
      </c>
      <c r="B30" s="11" t="s">
        <v>151</v>
      </c>
      <c r="C30" s="12" t="s">
        <v>152</v>
      </c>
      <c r="D30" s="13" t="s">
        <v>153</v>
      </c>
      <c r="E30" s="14" t="s">
        <v>30</v>
      </c>
      <c r="F30" s="15" t="s">
        <v>40</v>
      </c>
      <c r="G30" s="16" t="n">
        <v>8</v>
      </c>
      <c r="H30" s="13" t="s">
        <v>46</v>
      </c>
      <c r="I30" s="17" t="n">
        <v>3.6</v>
      </c>
      <c r="J30" s="41" t="n">
        <v>0</v>
      </c>
      <c r="K30" s="17" t="n">
        <f aca="false">G30*I30*(1-J30)</f>
        <v>28.8</v>
      </c>
      <c r="L30" s="19" t="n">
        <v>0.19</v>
      </c>
      <c r="M30" s="20" t="n">
        <f aca="false">K30*L30</f>
        <v>5.472</v>
      </c>
      <c r="N30" s="21" t="n">
        <f aca="false">K30+M30</f>
        <v>34.272</v>
      </c>
      <c r="O30" s="22" t="s">
        <v>144</v>
      </c>
      <c r="P30" s="22" t="s">
        <v>145</v>
      </c>
      <c r="Q30" s="23" t="s">
        <v>35</v>
      </c>
      <c r="R30" s="24"/>
    </row>
    <row r="31" customFormat="false" ht="21" hidden="false" customHeight="true" outlineLevel="0" collapsed="false">
      <c r="A31" s="25" t="n">
        <v>24</v>
      </c>
      <c r="B31" s="26" t="s">
        <v>154</v>
      </c>
      <c r="C31" s="27" t="s">
        <v>155</v>
      </c>
      <c r="D31" s="28" t="s">
        <v>156</v>
      </c>
      <c r="E31" s="29" t="s">
        <v>66</v>
      </c>
      <c r="F31" s="30" t="s">
        <v>67</v>
      </c>
      <c r="G31" s="31" t="n">
        <v>6</v>
      </c>
      <c r="H31" s="28" t="s">
        <v>68</v>
      </c>
      <c r="I31" s="32" t="n">
        <v>4.9</v>
      </c>
      <c r="J31" s="33" t="n">
        <v>0</v>
      </c>
      <c r="K31" s="32" t="n">
        <f aca="false">G31*I31*(1-J31)</f>
        <v>29.4</v>
      </c>
      <c r="L31" s="34" t="n">
        <v>0.19</v>
      </c>
      <c r="M31" s="35" t="n">
        <f aca="false">K31*L31</f>
        <v>5.586</v>
      </c>
      <c r="N31" s="36" t="n">
        <f aca="false">K31+M31</f>
        <v>34.986</v>
      </c>
      <c r="O31" s="37" t="s">
        <v>149</v>
      </c>
      <c r="P31" s="37" t="s">
        <v>157</v>
      </c>
      <c r="Q31" s="38" t="s">
        <v>35</v>
      </c>
      <c r="R31" s="39"/>
    </row>
    <row r="32" customFormat="false" ht="21" hidden="false" customHeight="true" outlineLevel="0" collapsed="false">
      <c r="A32" s="10" t="n">
        <v>25</v>
      </c>
      <c r="B32" s="11" t="s">
        <v>158</v>
      </c>
      <c r="C32" s="12" t="s">
        <v>159</v>
      </c>
      <c r="D32" s="13" t="s">
        <v>160</v>
      </c>
      <c r="E32" s="14" t="s">
        <v>53</v>
      </c>
      <c r="F32" s="15" t="s">
        <v>54</v>
      </c>
      <c r="G32" s="16" t="n">
        <v>1</v>
      </c>
      <c r="H32" s="13" t="s">
        <v>46</v>
      </c>
      <c r="I32" s="17" t="n">
        <v>349</v>
      </c>
      <c r="J32" s="18" t="n">
        <v>0.1</v>
      </c>
      <c r="K32" s="17" t="n">
        <f aca="false">G32*I32*(1-J32)</f>
        <v>314.1</v>
      </c>
      <c r="L32" s="19" t="n">
        <v>0.19</v>
      </c>
      <c r="M32" s="20" t="n">
        <f aca="false">K32*L32</f>
        <v>59.679</v>
      </c>
      <c r="N32" s="21" t="n">
        <f aca="false">K32+M32</f>
        <v>373.779</v>
      </c>
      <c r="O32" s="22" t="s">
        <v>161</v>
      </c>
      <c r="P32" s="22" t="s">
        <v>162</v>
      </c>
      <c r="Q32" s="23" t="s">
        <v>35</v>
      </c>
      <c r="R32" s="24" t="s">
        <v>163</v>
      </c>
    </row>
    <row r="33" customFormat="false" ht="21" hidden="false" customHeight="true" outlineLevel="0" collapsed="false">
      <c r="A33" s="25" t="n">
        <v>26</v>
      </c>
      <c r="B33" s="26" t="s">
        <v>164</v>
      </c>
      <c r="C33" s="27" t="s">
        <v>28</v>
      </c>
      <c r="D33" s="28" t="s">
        <v>29</v>
      </c>
      <c r="E33" s="29" t="s">
        <v>30</v>
      </c>
      <c r="F33" s="30" t="s">
        <v>31</v>
      </c>
      <c r="G33" s="31" t="n">
        <v>10</v>
      </c>
      <c r="H33" s="28" t="s">
        <v>32</v>
      </c>
      <c r="I33" s="32" t="n">
        <v>27.5</v>
      </c>
      <c r="J33" s="40" t="n">
        <v>0.07</v>
      </c>
      <c r="K33" s="32" t="n">
        <f aca="false">G33*I33*(1-J33)</f>
        <v>255.75</v>
      </c>
      <c r="L33" s="34" t="n">
        <v>0.19</v>
      </c>
      <c r="M33" s="35" t="n">
        <f aca="false">K33*L33</f>
        <v>48.5925</v>
      </c>
      <c r="N33" s="36" t="n">
        <f aca="false">K33+M33</f>
        <v>304.3425</v>
      </c>
      <c r="O33" s="37" t="s">
        <v>161</v>
      </c>
      <c r="P33" s="37" t="s">
        <v>165</v>
      </c>
      <c r="Q33" s="38" t="s">
        <v>35</v>
      </c>
      <c r="R33" s="39" t="s">
        <v>166</v>
      </c>
    </row>
    <row r="34" customFormat="false" ht="21" hidden="false" customHeight="true" outlineLevel="0" collapsed="false">
      <c r="A34" s="10" t="n">
        <v>27</v>
      </c>
      <c r="B34" s="11" t="s">
        <v>167</v>
      </c>
      <c r="C34" s="12" t="s">
        <v>168</v>
      </c>
      <c r="D34" s="13" t="s">
        <v>169</v>
      </c>
      <c r="E34" s="14" t="s">
        <v>30</v>
      </c>
      <c r="F34" s="15" t="s">
        <v>31</v>
      </c>
      <c r="G34" s="16" t="n">
        <v>5</v>
      </c>
      <c r="H34" s="13" t="s">
        <v>41</v>
      </c>
      <c r="I34" s="17" t="n">
        <v>9.2</v>
      </c>
      <c r="J34" s="18" t="n">
        <v>0.05</v>
      </c>
      <c r="K34" s="17" t="n">
        <f aca="false">G34*I34*(1-J34)</f>
        <v>43.7</v>
      </c>
      <c r="L34" s="19" t="n">
        <v>0.19</v>
      </c>
      <c r="M34" s="20" t="n">
        <f aca="false">K34*L34</f>
        <v>8.303</v>
      </c>
      <c r="N34" s="21" t="n">
        <f aca="false">K34+M34</f>
        <v>52.003</v>
      </c>
      <c r="O34" s="22" t="s">
        <v>162</v>
      </c>
      <c r="P34" s="22" t="s">
        <v>170</v>
      </c>
      <c r="Q34" s="23" t="s">
        <v>35</v>
      </c>
      <c r="R34" s="24"/>
    </row>
    <row r="35" customFormat="false" ht="21" hidden="false" customHeight="true" outlineLevel="0" collapsed="false">
      <c r="A35" s="25" t="n">
        <v>28</v>
      </c>
      <c r="B35" s="26" t="s">
        <v>171</v>
      </c>
      <c r="C35" s="27" t="s">
        <v>51</v>
      </c>
      <c r="D35" s="28" t="s">
        <v>52</v>
      </c>
      <c r="E35" s="29" t="s">
        <v>53</v>
      </c>
      <c r="F35" s="30" t="s">
        <v>54</v>
      </c>
      <c r="G35" s="31" t="n">
        <v>3</v>
      </c>
      <c r="H35" s="28" t="s">
        <v>46</v>
      </c>
      <c r="I35" s="32" t="n">
        <v>66</v>
      </c>
      <c r="J35" s="40" t="n">
        <v>0.03</v>
      </c>
      <c r="K35" s="32" t="n">
        <f aca="false">G35*I35*(1-J35)</f>
        <v>192.06</v>
      </c>
      <c r="L35" s="34" t="n">
        <v>0.19</v>
      </c>
      <c r="M35" s="35" t="n">
        <f aca="false">K35*L35</f>
        <v>36.4914</v>
      </c>
      <c r="N35" s="36" t="n">
        <f aca="false">K35+M35</f>
        <v>228.5514</v>
      </c>
      <c r="O35" s="37" t="s">
        <v>172</v>
      </c>
      <c r="P35" s="37" t="s">
        <v>173</v>
      </c>
      <c r="Q35" s="38" t="s">
        <v>35</v>
      </c>
      <c r="R35" s="39" t="s">
        <v>174</v>
      </c>
    </row>
    <row r="36" customFormat="false" ht="21" hidden="false" customHeight="true" outlineLevel="0" collapsed="false">
      <c r="A36" s="10" t="n">
        <v>29</v>
      </c>
      <c r="B36" s="11" t="s">
        <v>175</v>
      </c>
      <c r="C36" s="12" t="s">
        <v>176</v>
      </c>
      <c r="D36" s="13" t="s">
        <v>177</v>
      </c>
      <c r="E36" s="14" t="s">
        <v>30</v>
      </c>
      <c r="F36" s="15" t="s">
        <v>75</v>
      </c>
      <c r="G36" s="16" t="n">
        <v>1</v>
      </c>
      <c r="H36" s="13" t="s">
        <v>46</v>
      </c>
      <c r="I36" s="17" t="n">
        <v>79</v>
      </c>
      <c r="J36" s="41" t="n">
        <v>0</v>
      </c>
      <c r="K36" s="17" t="n">
        <f aca="false">G36*I36*(1-J36)</f>
        <v>79</v>
      </c>
      <c r="L36" s="19" t="n">
        <v>0.19</v>
      </c>
      <c r="M36" s="20" t="n">
        <f aca="false">K36*L36</f>
        <v>15.01</v>
      </c>
      <c r="N36" s="21" t="n">
        <f aca="false">K36+M36</f>
        <v>94.01</v>
      </c>
      <c r="O36" s="22" t="s">
        <v>172</v>
      </c>
      <c r="P36" s="22" t="s">
        <v>178</v>
      </c>
      <c r="Q36" s="23" t="s">
        <v>35</v>
      </c>
      <c r="R36" s="24" t="s">
        <v>179</v>
      </c>
    </row>
    <row r="37" customFormat="false" ht="21" hidden="false" customHeight="true" outlineLevel="0" collapsed="false">
      <c r="A37" s="25" t="n">
        <v>30</v>
      </c>
      <c r="B37" s="26" t="s">
        <v>180</v>
      </c>
      <c r="C37" s="27" t="s">
        <v>181</v>
      </c>
      <c r="D37" s="28" t="s">
        <v>182</v>
      </c>
      <c r="E37" s="29" t="s">
        <v>90</v>
      </c>
      <c r="F37" s="30" t="s">
        <v>91</v>
      </c>
      <c r="G37" s="31" t="n">
        <v>5</v>
      </c>
      <c r="H37" s="28" t="s">
        <v>41</v>
      </c>
      <c r="I37" s="32" t="n">
        <v>22.9</v>
      </c>
      <c r="J37" s="33" t="n">
        <v>0</v>
      </c>
      <c r="K37" s="32" t="n">
        <f aca="false">G37*I37*(1-J37)</f>
        <v>114.5</v>
      </c>
      <c r="L37" s="34" t="n">
        <v>0.19</v>
      </c>
      <c r="M37" s="35" t="n">
        <f aca="false">K37*L37</f>
        <v>21.755</v>
      </c>
      <c r="N37" s="36" t="n">
        <f aca="false">K37+M37</f>
        <v>136.255</v>
      </c>
      <c r="O37" s="37" t="s">
        <v>183</v>
      </c>
      <c r="P37" s="37" t="s">
        <v>184</v>
      </c>
      <c r="Q37" s="38" t="s">
        <v>35</v>
      </c>
      <c r="R37" s="39"/>
    </row>
    <row r="38" customFormat="false" ht="21" hidden="false" customHeight="true" outlineLevel="0" collapsed="false">
      <c r="A38" s="10" t="n">
        <v>31</v>
      </c>
      <c r="B38" s="11" t="s">
        <v>185</v>
      </c>
      <c r="C38" s="12" t="s">
        <v>186</v>
      </c>
      <c r="D38" s="13" t="s">
        <v>187</v>
      </c>
      <c r="E38" s="14" t="s">
        <v>66</v>
      </c>
      <c r="F38" s="15" t="s">
        <v>67</v>
      </c>
      <c r="G38" s="16" t="n">
        <v>2</v>
      </c>
      <c r="H38" s="13" t="s">
        <v>46</v>
      </c>
      <c r="I38" s="17" t="n">
        <v>34.5</v>
      </c>
      <c r="J38" s="41" t="n">
        <v>0</v>
      </c>
      <c r="K38" s="17" t="n">
        <f aca="false">G38*I38*(1-J38)</f>
        <v>69</v>
      </c>
      <c r="L38" s="19" t="n">
        <v>0.19</v>
      </c>
      <c r="M38" s="20" t="n">
        <f aca="false">K38*L38</f>
        <v>13.11</v>
      </c>
      <c r="N38" s="21" t="n">
        <f aca="false">K38+M38</f>
        <v>82.11</v>
      </c>
      <c r="O38" s="22" t="s">
        <v>188</v>
      </c>
      <c r="P38" s="22" t="s">
        <v>189</v>
      </c>
      <c r="Q38" s="23" t="s">
        <v>190</v>
      </c>
      <c r="R38" s="24" t="s">
        <v>191</v>
      </c>
    </row>
    <row r="39" customFormat="false" ht="21" hidden="false" customHeight="true" outlineLevel="0" collapsed="false">
      <c r="A39" s="25" t="n">
        <v>32</v>
      </c>
      <c r="B39" s="26" t="s">
        <v>192</v>
      </c>
      <c r="C39" s="27" t="s">
        <v>193</v>
      </c>
      <c r="D39" s="28" t="s">
        <v>194</v>
      </c>
      <c r="E39" s="29" t="s">
        <v>53</v>
      </c>
      <c r="F39" s="30" t="s">
        <v>54</v>
      </c>
      <c r="G39" s="31" t="n">
        <v>2</v>
      </c>
      <c r="H39" s="28" t="s">
        <v>46</v>
      </c>
      <c r="I39" s="32" t="n">
        <v>259</v>
      </c>
      <c r="J39" s="40" t="n">
        <v>0.05</v>
      </c>
      <c r="K39" s="32" t="n">
        <f aca="false">G39*I39*(1-J39)</f>
        <v>492.1</v>
      </c>
      <c r="L39" s="34" t="n">
        <v>0.19</v>
      </c>
      <c r="M39" s="35" t="n">
        <f aca="false">K39*L39</f>
        <v>93.499</v>
      </c>
      <c r="N39" s="36" t="n">
        <f aca="false">K39+M39</f>
        <v>585.599</v>
      </c>
      <c r="O39" s="37" t="s">
        <v>195</v>
      </c>
      <c r="P39" s="37" t="s">
        <v>196</v>
      </c>
      <c r="Q39" s="38" t="s">
        <v>190</v>
      </c>
      <c r="R39" s="39" t="s">
        <v>197</v>
      </c>
    </row>
    <row r="40" customFormat="false" ht="21" hidden="false" customHeight="true" outlineLevel="0" collapsed="false">
      <c r="A40" s="10" t="n">
        <v>33</v>
      </c>
      <c r="B40" s="11" t="s">
        <v>198</v>
      </c>
      <c r="C40" s="12" t="s">
        <v>199</v>
      </c>
      <c r="D40" s="13" t="s">
        <v>200</v>
      </c>
      <c r="E40" s="14" t="s">
        <v>53</v>
      </c>
      <c r="F40" s="15" t="s">
        <v>54</v>
      </c>
      <c r="G40" s="16" t="n">
        <v>3</v>
      </c>
      <c r="H40" s="13" t="s">
        <v>46</v>
      </c>
      <c r="I40" s="17" t="n">
        <v>18.9</v>
      </c>
      <c r="J40" s="41" t="n">
        <v>0</v>
      </c>
      <c r="K40" s="17" t="n">
        <f aca="false">G40*I40*(1-J40)</f>
        <v>56.7</v>
      </c>
      <c r="L40" s="19" t="n">
        <v>0.19</v>
      </c>
      <c r="M40" s="20" t="n">
        <f aca="false">K40*L40</f>
        <v>10.773</v>
      </c>
      <c r="N40" s="21" t="n">
        <f aca="false">K40+M40</f>
        <v>67.473</v>
      </c>
      <c r="O40" s="22" t="s">
        <v>195</v>
      </c>
      <c r="P40" s="22" t="s">
        <v>201</v>
      </c>
      <c r="Q40" s="23" t="s">
        <v>190</v>
      </c>
      <c r="R40" s="24"/>
    </row>
    <row r="41" customFormat="false" ht="21" hidden="false" customHeight="true" outlineLevel="0" collapsed="false">
      <c r="A41" s="25" t="n">
        <v>34</v>
      </c>
      <c r="B41" s="26" t="s">
        <v>202</v>
      </c>
      <c r="C41" s="27" t="s">
        <v>203</v>
      </c>
      <c r="D41" s="28" t="s">
        <v>204</v>
      </c>
      <c r="E41" s="29" t="s">
        <v>90</v>
      </c>
      <c r="F41" s="30" t="s">
        <v>91</v>
      </c>
      <c r="G41" s="31" t="n">
        <v>5</v>
      </c>
      <c r="H41" s="28" t="s">
        <v>41</v>
      </c>
      <c r="I41" s="32" t="n">
        <v>7.8</v>
      </c>
      <c r="J41" s="33" t="n">
        <v>0</v>
      </c>
      <c r="K41" s="32" t="n">
        <f aca="false">G41*I41*(1-J41)</f>
        <v>39</v>
      </c>
      <c r="L41" s="34" t="n">
        <v>0.19</v>
      </c>
      <c r="M41" s="35" t="n">
        <f aca="false">K41*L41</f>
        <v>7.41</v>
      </c>
      <c r="N41" s="36" t="n">
        <f aca="false">K41+M41</f>
        <v>46.41</v>
      </c>
      <c r="O41" s="37" t="s">
        <v>189</v>
      </c>
      <c r="P41" s="37" t="s">
        <v>205</v>
      </c>
      <c r="Q41" s="38" t="s">
        <v>190</v>
      </c>
      <c r="R41" s="39"/>
    </row>
    <row r="42" customFormat="false" ht="21" hidden="false" customHeight="true" outlineLevel="0" collapsed="false">
      <c r="A42" s="10" t="n">
        <v>35</v>
      </c>
      <c r="B42" s="11" t="s">
        <v>206</v>
      </c>
      <c r="C42" s="12" t="s">
        <v>207</v>
      </c>
      <c r="D42" s="13" t="s">
        <v>208</v>
      </c>
      <c r="E42" s="14" t="s">
        <v>30</v>
      </c>
      <c r="F42" s="15" t="s">
        <v>40</v>
      </c>
      <c r="G42" s="16" t="n">
        <v>3</v>
      </c>
      <c r="H42" s="13" t="s">
        <v>209</v>
      </c>
      <c r="I42" s="17" t="n">
        <v>8.5</v>
      </c>
      <c r="J42" s="41" t="n">
        <v>0</v>
      </c>
      <c r="K42" s="17" t="n">
        <f aca="false">G42*I42*(1-J42)</f>
        <v>25.5</v>
      </c>
      <c r="L42" s="19" t="n">
        <v>0.19</v>
      </c>
      <c r="M42" s="20" t="n">
        <f aca="false">K42*L42</f>
        <v>4.845</v>
      </c>
      <c r="N42" s="21" t="n">
        <f aca="false">K42+M42</f>
        <v>30.345</v>
      </c>
      <c r="O42" s="22" t="s">
        <v>189</v>
      </c>
      <c r="P42" s="22" t="s">
        <v>210</v>
      </c>
      <c r="Q42" s="23" t="s">
        <v>190</v>
      </c>
      <c r="R42" s="24"/>
    </row>
    <row r="43" customFormat="false" ht="15" hidden="false" customHeight="false" outlineLevel="0" collapsed="false">
      <c r="A43" s="42" t="n">
        <v>36</v>
      </c>
      <c r="B43" s="43"/>
      <c r="C43" s="43"/>
      <c r="D43" s="43"/>
      <c r="E43" s="43"/>
      <c r="F43" s="43"/>
      <c r="G43" s="43"/>
      <c r="H43" s="43"/>
      <c r="I43" s="43"/>
      <c r="J43" s="43"/>
      <c r="K43" s="44" t="n">
        <f aca="false">IFERROR(G43*I43*(1-J43),0)</f>
        <v>0</v>
      </c>
      <c r="L43" s="45" t="n">
        <v>0.19</v>
      </c>
      <c r="M43" s="44" t="n">
        <f aca="false">IFERROR(K43*L43,0)</f>
        <v>0</v>
      </c>
      <c r="N43" s="46" t="n">
        <f aca="false">IFERROR(K43+M43,0)</f>
        <v>0</v>
      </c>
      <c r="O43" s="43"/>
      <c r="P43" s="43"/>
      <c r="Q43" s="43"/>
      <c r="R43" s="43"/>
    </row>
    <row r="44" customFormat="false" ht="15" hidden="false" customHeight="false" outlineLevel="0" collapsed="false">
      <c r="A44" s="47" t="n">
        <v>37</v>
      </c>
      <c r="B44" s="48"/>
      <c r="C44" s="48"/>
      <c r="D44" s="48"/>
      <c r="E44" s="48"/>
      <c r="F44" s="48"/>
      <c r="G44" s="48"/>
      <c r="H44" s="48"/>
      <c r="I44" s="48"/>
      <c r="J44" s="48"/>
      <c r="K44" s="49" t="n">
        <f aca="false">IFERROR(G44*I44*(1-J44),0)</f>
        <v>0</v>
      </c>
      <c r="L44" s="50" t="n">
        <v>0.19</v>
      </c>
      <c r="M44" s="49" t="n">
        <f aca="false">IFERROR(K44*L44,0)</f>
        <v>0</v>
      </c>
      <c r="N44" s="51" t="n">
        <f aca="false">IFERROR(K44+M44,0)</f>
        <v>0</v>
      </c>
      <c r="O44" s="48"/>
      <c r="P44" s="48"/>
      <c r="Q44" s="48"/>
      <c r="R44" s="48"/>
    </row>
    <row r="45" customFormat="false" ht="15" hidden="false" customHeight="false" outlineLevel="0" collapsed="false">
      <c r="A45" s="42" t="n">
        <v>38</v>
      </c>
      <c r="B45" s="43"/>
      <c r="C45" s="43"/>
      <c r="D45" s="43"/>
      <c r="E45" s="43"/>
      <c r="F45" s="43"/>
      <c r="G45" s="43"/>
      <c r="H45" s="43"/>
      <c r="I45" s="43"/>
      <c r="J45" s="43"/>
      <c r="K45" s="44" t="n">
        <f aca="false">IFERROR(G45*I45*(1-J45),0)</f>
        <v>0</v>
      </c>
      <c r="L45" s="45" t="n">
        <v>0.19</v>
      </c>
      <c r="M45" s="44" t="n">
        <f aca="false">IFERROR(K45*L45,0)</f>
        <v>0</v>
      </c>
      <c r="N45" s="46" t="n">
        <f aca="false">IFERROR(K45+M45,0)</f>
        <v>0</v>
      </c>
      <c r="O45" s="43"/>
      <c r="P45" s="43"/>
      <c r="Q45" s="43"/>
      <c r="R45" s="43"/>
    </row>
    <row r="46" customFormat="false" ht="15" hidden="false" customHeight="false" outlineLevel="0" collapsed="false">
      <c r="A46" s="47" t="n">
        <v>39</v>
      </c>
      <c r="B46" s="48"/>
      <c r="C46" s="48"/>
      <c r="D46" s="48"/>
      <c r="E46" s="48"/>
      <c r="F46" s="48"/>
      <c r="G46" s="48"/>
      <c r="H46" s="48"/>
      <c r="I46" s="48"/>
      <c r="J46" s="48"/>
      <c r="K46" s="49" t="n">
        <f aca="false">IFERROR(G46*I46*(1-J46),0)</f>
        <v>0</v>
      </c>
      <c r="L46" s="50" t="n">
        <v>0.19</v>
      </c>
      <c r="M46" s="49" t="n">
        <f aca="false">IFERROR(K46*L46,0)</f>
        <v>0</v>
      </c>
      <c r="N46" s="51" t="n">
        <f aca="false">IFERROR(K46+M46,0)</f>
        <v>0</v>
      </c>
      <c r="O46" s="48"/>
      <c r="P46" s="48"/>
      <c r="Q46" s="48"/>
      <c r="R46" s="48"/>
    </row>
    <row r="47" customFormat="false" ht="15" hidden="false" customHeight="false" outlineLevel="0" collapsed="false">
      <c r="A47" s="42" t="n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4" t="n">
        <f aca="false">IFERROR(G47*I47*(1-J47),0)</f>
        <v>0</v>
      </c>
      <c r="L47" s="45" t="n">
        <v>0.19</v>
      </c>
      <c r="M47" s="44" t="n">
        <f aca="false">IFERROR(K47*L47,0)</f>
        <v>0</v>
      </c>
      <c r="N47" s="46" t="n">
        <f aca="false">IFERROR(K47+M47,0)</f>
        <v>0</v>
      </c>
      <c r="O47" s="43"/>
      <c r="P47" s="43"/>
      <c r="Q47" s="43"/>
      <c r="R47" s="43"/>
    </row>
    <row r="48" customFormat="false" ht="15" hidden="false" customHeight="false" outlineLevel="0" collapsed="false">
      <c r="A48" s="47" t="n">
        <v>41</v>
      </c>
      <c r="B48" s="48"/>
      <c r="C48" s="48"/>
      <c r="D48" s="48"/>
      <c r="E48" s="48"/>
      <c r="F48" s="48"/>
      <c r="G48" s="48"/>
      <c r="H48" s="48"/>
      <c r="I48" s="48"/>
      <c r="J48" s="48"/>
      <c r="K48" s="49" t="n">
        <f aca="false">IFERROR(G48*I48*(1-J48),0)</f>
        <v>0</v>
      </c>
      <c r="L48" s="50" t="n">
        <v>0.19</v>
      </c>
      <c r="M48" s="49" t="n">
        <f aca="false">IFERROR(K48*L48,0)</f>
        <v>0</v>
      </c>
      <c r="N48" s="51" t="n">
        <f aca="false">IFERROR(K48+M48,0)</f>
        <v>0</v>
      </c>
      <c r="O48" s="48"/>
      <c r="P48" s="48"/>
      <c r="Q48" s="48"/>
      <c r="R48" s="48"/>
    </row>
    <row r="49" customFormat="false" ht="15" hidden="false" customHeight="false" outlineLevel="0" collapsed="false">
      <c r="A49" s="42" t="n">
        <v>42</v>
      </c>
      <c r="B49" s="43"/>
      <c r="C49" s="43"/>
      <c r="D49" s="43"/>
      <c r="E49" s="43"/>
      <c r="F49" s="43"/>
      <c r="G49" s="43"/>
      <c r="H49" s="43"/>
      <c r="I49" s="43"/>
      <c r="J49" s="43"/>
      <c r="K49" s="44" t="n">
        <f aca="false">IFERROR(G49*I49*(1-J49),0)</f>
        <v>0</v>
      </c>
      <c r="L49" s="45" t="n">
        <v>0.19</v>
      </c>
      <c r="M49" s="44" t="n">
        <f aca="false">IFERROR(K49*L49,0)</f>
        <v>0</v>
      </c>
      <c r="N49" s="46" t="n">
        <f aca="false">IFERROR(K49+M49,0)</f>
        <v>0</v>
      </c>
      <c r="O49" s="43"/>
      <c r="P49" s="43"/>
      <c r="Q49" s="43"/>
      <c r="R49" s="43"/>
    </row>
    <row r="50" customFormat="false" ht="15" hidden="false" customHeight="false" outlineLevel="0" collapsed="false">
      <c r="A50" s="47" t="n">
        <v>43</v>
      </c>
      <c r="B50" s="48"/>
      <c r="C50" s="48"/>
      <c r="D50" s="48"/>
      <c r="E50" s="48"/>
      <c r="F50" s="48"/>
      <c r="G50" s="48"/>
      <c r="H50" s="48"/>
      <c r="I50" s="48"/>
      <c r="J50" s="48"/>
      <c r="K50" s="49" t="n">
        <f aca="false">IFERROR(G50*I50*(1-J50),0)</f>
        <v>0</v>
      </c>
      <c r="L50" s="50" t="n">
        <v>0.19</v>
      </c>
      <c r="M50" s="49" t="n">
        <f aca="false">IFERROR(K50*L50,0)</f>
        <v>0</v>
      </c>
      <c r="N50" s="51" t="n">
        <f aca="false">IFERROR(K50+M50,0)</f>
        <v>0</v>
      </c>
      <c r="O50" s="48"/>
      <c r="P50" s="48"/>
      <c r="Q50" s="48"/>
      <c r="R50" s="48"/>
    </row>
    <row r="51" customFormat="false" ht="15" hidden="false" customHeight="false" outlineLevel="0" collapsed="false">
      <c r="A51" s="42" t="n">
        <v>44</v>
      </c>
      <c r="B51" s="43"/>
      <c r="C51" s="43"/>
      <c r="D51" s="43"/>
      <c r="E51" s="43"/>
      <c r="F51" s="43"/>
      <c r="G51" s="43"/>
      <c r="H51" s="43"/>
      <c r="I51" s="43"/>
      <c r="J51" s="43"/>
      <c r="K51" s="44" t="n">
        <f aca="false">IFERROR(G51*I51*(1-J51),0)</f>
        <v>0</v>
      </c>
      <c r="L51" s="45" t="n">
        <v>0.19</v>
      </c>
      <c r="M51" s="44" t="n">
        <f aca="false">IFERROR(K51*L51,0)</f>
        <v>0</v>
      </c>
      <c r="N51" s="46" t="n">
        <f aca="false">IFERROR(K51+M51,0)</f>
        <v>0</v>
      </c>
      <c r="O51" s="43"/>
      <c r="P51" s="43"/>
      <c r="Q51" s="43"/>
      <c r="R51" s="43"/>
    </row>
    <row r="52" customFormat="false" ht="15" hidden="false" customHeight="false" outlineLevel="0" collapsed="false">
      <c r="A52" s="47" t="n">
        <v>45</v>
      </c>
      <c r="B52" s="48"/>
      <c r="C52" s="48"/>
      <c r="D52" s="48"/>
      <c r="E52" s="48"/>
      <c r="F52" s="48"/>
      <c r="G52" s="48"/>
      <c r="H52" s="48"/>
      <c r="I52" s="48"/>
      <c r="J52" s="48"/>
      <c r="K52" s="49" t="n">
        <f aca="false">IFERROR(G52*I52*(1-J52),0)</f>
        <v>0</v>
      </c>
      <c r="L52" s="50" t="n">
        <v>0.19</v>
      </c>
      <c r="M52" s="49" t="n">
        <f aca="false">IFERROR(K52*L52,0)</f>
        <v>0</v>
      </c>
      <c r="N52" s="51" t="n">
        <f aca="false">IFERROR(K52+M52,0)</f>
        <v>0</v>
      </c>
      <c r="O52" s="48"/>
      <c r="P52" s="48"/>
      <c r="Q52" s="48"/>
      <c r="R52" s="48"/>
    </row>
    <row r="53" customFormat="false" ht="15" hidden="false" customHeight="false" outlineLevel="0" collapsed="false">
      <c r="A53" s="42" t="n">
        <v>46</v>
      </c>
      <c r="B53" s="43"/>
      <c r="C53" s="43"/>
      <c r="D53" s="43"/>
      <c r="E53" s="43"/>
      <c r="F53" s="43"/>
      <c r="G53" s="43"/>
      <c r="H53" s="43"/>
      <c r="I53" s="43"/>
      <c r="J53" s="43"/>
      <c r="K53" s="44" t="n">
        <f aca="false">IFERROR(G53*I53*(1-J53),0)</f>
        <v>0</v>
      </c>
      <c r="L53" s="45" t="n">
        <v>0.19</v>
      </c>
      <c r="M53" s="44" t="n">
        <f aca="false">IFERROR(K53*L53,0)</f>
        <v>0</v>
      </c>
      <c r="N53" s="46" t="n">
        <f aca="false">IFERROR(K53+M53,0)</f>
        <v>0</v>
      </c>
      <c r="O53" s="43"/>
      <c r="P53" s="43"/>
      <c r="Q53" s="43"/>
      <c r="R53" s="43"/>
    </row>
    <row r="54" customFormat="false" ht="15" hidden="false" customHeight="false" outlineLevel="0" collapsed="false">
      <c r="A54" s="47" t="n">
        <v>47</v>
      </c>
      <c r="B54" s="48"/>
      <c r="C54" s="48"/>
      <c r="D54" s="48"/>
      <c r="E54" s="48"/>
      <c r="F54" s="48"/>
      <c r="G54" s="48"/>
      <c r="H54" s="48"/>
      <c r="I54" s="48"/>
      <c r="J54" s="48"/>
      <c r="K54" s="49" t="n">
        <f aca="false">IFERROR(G54*I54*(1-J54),0)</f>
        <v>0</v>
      </c>
      <c r="L54" s="50" t="n">
        <v>0.19</v>
      </c>
      <c r="M54" s="49" t="n">
        <f aca="false">IFERROR(K54*L54,0)</f>
        <v>0</v>
      </c>
      <c r="N54" s="51" t="n">
        <f aca="false">IFERROR(K54+M54,0)</f>
        <v>0</v>
      </c>
      <c r="O54" s="48"/>
      <c r="P54" s="48"/>
      <c r="Q54" s="48"/>
      <c r="R54" s="48"/>
    </row>
    <row r="55" customFormat="false" ht="15" hidden="false" customHeight="false" outlineLevel="0" collapsed="false">
      <c r="A55" s="42" t="n">
        <v>48</v>
      </c>
      <c r="B55" s="43"/>
      <c r="C55" s="43"/>
      <c r="D55" s="43"/>
      <c r="E55" s="43"/>
      <c r="F55" s="43"/>
      <c r="G55" s="43"/>
      <c r="H55" s="43"/>
      <c r="I55" s="43"/>
      <c r="J55" s="43"/>
      <c r="K55" s="44" t="n">
        <f aca="false">IFERROR(G55*I55*(1-J55),0)</f>
        <v>0</v>
      </c>
      <c r="L55" s="45" t="n">
        <v>0.19</v>
      </c>
      <c r="M55" s="44" t="n">
        <f aca="false">IFERROR(K55*L55,0)</f>
        <v>0</v>
      </c>
      <c r="N55" s="46" t="n">
        <f aca="false">IFERROR(K55+M55,0)</f>
        <v>0</v>
      </c>
      <c r="O55" s="43"/>
      <c r="P55" s="43"/>
      <c r="Q55" s="43"/>
      <c r="R55" s="43"/>
    </row>
    <row r="56" customFormat="false" ht="15" hidden="false" customHeight="false" outlineLevel="0" collapsed="false">
      <c r="A56" s="47" t="n">
        <v>49</v>
      </c>
      <c r="B56" s="48"/>
      <c r="C56" s="48"/>
      <c r="D56" s="48"/>
      <c r="E56" s="48"/>
      <c r="F56" s="48"/>
      <c r="G56" s="48"/>
      <c r="H56" s="48"/>
      <c r="I56" s="48"/>
      <c r="J56" s="48"/>
      <c r="K56" s="49" t="n">
        <f aca="false">IFERROR(G56*I56*(1-J56),0)</f>
        <v>0</v>
      </c>
      <c r="L56" s="50" t="n">
        <v>0.19</v>
      </c>
      <c r="M56" s="49" t="n">
        <f aca="false">IFERROR(K56*L56,0)</f>
        <v>0</v>
      </c>
      <c r="N56" s="51" t="n">
        <f aca="false">IFERROR(K56+M56,0)</f>
        <v>0</v>
      </c>
      <c r="O56" s="48"/>
      <c r="P56" s="48"/>
      <c r="Q56" s="48"/>
      <c r="R56" s="48"/>
    </row>
    <row r="57" customFormat="false" ht="15" hidden="false" customHeight="false" outlineLevel="0" collapsed="false">
      <c r="A57" s="42" t="n">
        <v>50</v>
      </c>
      <c r="B57" s="43"/>
      <c r="C57" s="43"/>
      <c r="D57" s="43"/>
      <c r="E57" s="43"/>
      <c r="F57" s="43"/>
      <c r="G57" s="43"/>
      <c r="H57" s="43"/>
      <c r="I57" s="43"/>
      <c r="J57" s="43"/>
      <c r="K57" s="44" t="n">
        <f aca="false">IFERROR(G57*I57*(1-J57),0)</f>
        <v>0</v>
      </c>
      <c r="L57" s="45" t="n">
        <v>0.19</v>
      </c>
      <c r="M57" s="44" t="n">
        <f aca="false">IFERROR(K57*L57,0)</f>
        <v>0</v>
      </c>
      <c r="N57" s="46" t="n">
        <f aca="false">IFERROR(K57+M57,0)</f>
        <v>0</v>
      </c>
      <c r="O57" s="43"/>
      <c r="P57" s="43"/>
      <c r="Q57" s="43"/>
      <c r="R57" s="43"/>
    </row>
    <row r="58" customFormat="false" ht="15" hidden="false" customHeight="false" outlineLevel="0" collapsed="false">
      <c r="A58" s="47" t="n">
        <v>51</v>
      </c>
      <c r="B58" s="48"/>
      <c r="C58" s="48"/>
      <c r="D58" s="48"/>
      <c r="E58" s="48"/>
      <c r="F58" s="48"/>
      <c r="G58" s="48"/>
      <c r="H58" s="48"/>
      <c r="I58" s="48"/>
      <c r="J58" s="48"/>
      <c r="K58" s="49" t="n">
        <f aca="false">IFERROR(G58*I58*(1-J58),0)</f>
        <v>0</v>
      </c>
      <c r="L58" s="50" t="n">
        <v>0.19</v>
      </c>
      <c r="M58" s="49" t="n">
        <f aca="false">IFERROR(K58*L58,0)</f>
        <v>0</v>
      </c>
      <c r="N58" s="51" t="n">
        <f aca="false">IFERROR(K58+M58,0)</f>
        <v>0</v>
      </c>
      <c r="O58" s="48"/>
      <c r="P58" s="48"/>
      <c r="Q58" s="48"/>
      <c r="R58" s="48"/>
    </row>
    <row r="59" customFormat="false" ht="15" hidden="false" customHeight="false" outlineLevel="0" collapsed="false">
      <c r="A59" s="42" t="n">
        <v>52</v>
      </c>
      <c r="B59" s="43"/>
      <c r="C59" s="43"/>
      <c r="D59" s="43"/>
      <c r="E59" s="43"/>
      <c r="F59" s="43"/>
      <c r="G59" s="43"/>
      <c r="H59" s="43"/>
      <c r="I59" s="43"/>
      <c r="J59" s="43"/>
      <c r="K59" s="44" t="n">
        <f aca="false">IFERROR(G59*I59*(1-J59),0)</f>
        <v>0</v>
      </c>
      <c r="L59" s="45" t="n">
        <v>0.19</v>
      </c>
      <c r="M59" s="44" t="n">
        <f aca="false">IFERROR(K59*L59,0)</f>
        <v>0</v>
      </c>
      <c r="N59" s="46" t="n">
        <f aca="false">IFERROR(K59+M59,0)</f>
        <v>0</v>
      </c>
      <c r="O59" s="43"/>
      <c r="P59" s="43"/>
      <c r="Q59" s="43"/>
      <c r="R59" s="43"/>
    </row>
    <row r="60" customFormat="false" ht="15" hidden="false" customHeight="false" outlineLevel="0" collapsed="false">
      <c r="A60" s="47" t="n">
        <v>53</v>
      </c>
      <c r="B60" s="48"/>
      <c r="C60" s="48"/>
      <c r="D60" s="48"/>
      <c r="E60" s="48"/>
      <c r="F60" s="48"/>
      <c r="G60" s="48"/>
      <c r="H60" s="48"/>
      <c r="I60" s="48"/>
      <c r="J60" s="48"/>
      <c r="K60" s="49" t="n">
        <f aca="false">IFERROR(G60*I60*(1-J60),0)</f>
        <v>0</v>
      </c>
      <c r="L60" s="50" t="n">
        <v>0.19</v>
      </c>
      <c r="M60" s="49" t="n">
        <f aca="false">IFERROR(K60*L60,0)</f>
        <v>0</v>
      </c>
      <c r="N60" s="51" t="n">
        <f aca="false">IFERROR(K60+M60,0)</f>
        <v>0</v>
      </c>
      <c r="O60" s="48"/>
      <c r="P60" s="48"/>
      <c r="Q60" s="48"/>
      <c r="R60" s="48"/>
    </row>
    <row r="61" customFormat="false" ht="15" hidden="false" customHeight="false" outlineLevel="0" collapsed="false">
      <c r="A61" s="42" t="n">
        <v>54</v>
      </c>
      <c r="B61" s="43"/>
      <c r="C61" s="43"/>
      <c r="D61" s="43"/>
      <c r="E61" s="43"/>
      <c r="F61" s="43"/>
      <c r="G61" s="43"/>
      <c r="H61" s="43"/>
      <c r="I61" s="43"/>
      <c r="J61" s="43"/>
      <c r="K61" s="44" t="n">
        <f aca="false">IFERROR(G61*I61*(1-J61),0)</f>
        <v>0</v>
      </c>
      <c r="L61" s="45" t="n">
        <v>0.19</v>
      </c>
      <c r="M61" s="44" t="n">
        <f aca="false">IFERROR(K61*L61,0)</f>
        <v>0</v>
      </c>
      <c r="N61" s="46" t="n">
        <f aca="false">IFERROR(K61+M61,0)</f>
        <v>0</v>
      </c>
      <c r="O61" s="43"/>
      <c r="P61" s="43"/>
      <c r="Q61" s="43"/>
      <c r="R61" s="43"/>
    </row>
    <row r="62" customFormat="false" ht="15" hidden="false" customHeight="false" outlineLevel="0" collapsed="false">
      <c r="A62" s="47" t="n">
        <v>55</v>
      </c>
      <c r="B62" s="48"/>
      <c r="C62" s="48"/>
      <c r="D62" s="48"/>
      <c r="E62" s="48"/>
      <c r="F62" s="48"/>
      <c r="G62" s="48"/>
      <c r="H62" s="48"/>
      <c r="I62" s="48"/>
      <c r="J62" s="48"/>
      <c r="K62" s="49" t="n">
        <f aca="false">IFERROR(G62*I62*(1-J62),0)</f>
        <v>0</v>
      </c>
      <c r="L62" s="50" t="n">
        <v>0.19</v>
      </c>
      <c r="M62" s="49" t="n">
        <f aca="false">IFERROR(K62*L62,0)</f>
        <v>0</v>
      </c>
      <c r="N62" s="51" t="n">
        <f aca="false">IFERROR(K62+M62,0)</f>
        <v>0</v>
      </c>
      <c r="O62" s="48"/>
      <c r="P62" s="48"/>
      <c r="Q62" s="48"/>
      <c r="R62" s="48"/>
    </row>
    <row r="63" customFormat="false" ht="15" hidden="false" customHeight="false" outlineLevel="0" collapsed="false">
      <c r="A63" s="42" t="n">
        <v>56</v>
      </c>
      <c r="B63" s="43"/>
      <c r="C63" s="43"/>
      <c r="D63" s="43"/>
      <c r="E63" s="43"/>
      <c r="F63" s="43"/>
      <c r="G63" s="43"/>
      <c r="H63" s="43"/>
      <c r="I63" s="43"/>
      <c r="J63" s="43"/>
      <c r="K63" s="44" t="n">
        <f aca="false">IFERROR(G63*I63*(1-J63),0)</f>
        <v>0</v>
      </c>
      <c r="L63" s="45" t="n">
        <v>0.19</v>
      </c>
      <c r="M63" s="44" t="n">
        <f aca="false">IFERROR(K63*L63,0)</f>
        <v>0</v>
      </c>
      <c r="N63" s="46" t="n">
        <f aca="false">IFERROR(K63+M63,0)</f>
        <v>0</v>
      </c>
      <c r="O63" s="43"/>
      <c r="P63" s="43"/>
      <c r="Q63" s="43"/>
      <c r="R63" s="43"/>
    </row>
    <row r="64" customFormat="false" ht="15" hidden="false" customHeight="false" outlineLevel="0" collapsed="false">
      <c r="A64" s="47" t="n">
        <v>57</v>
      </c>
      <c r="B64" s="48"/>
      <c r="C64" s="48"/>
      <c r="D64" s="48"/>
      <c r="E64" s="48"/>
      <c r="F64" s="48"/>
      <c r="G64" s="48"/>
      <c r="H64" s="48"/>
      <c r="I64" s="48"/>
      <c r="J64" s="48"/>
      <c r="K64" s="49" t="n">
        <f aca="false">IFERROR(G64*I64*(1-J64),0)</f>
        <v>0</v>
      </c>
      <c r="L64" s="50" t="n">
        <v>0.19</v>
      </c>
      <c r="M64" s="49" t="n">
        <f aca="false">IFERROR(K64*L64,0)</f>
        <v>0</v>
      </c>
      <c r="N64" s="51" t="n">
        <f aca="false">IFERROR(K64+M64,0)</f>
        <v>0</v>
      </c>
      <c r="O64" s="48"/>
      <c r="P64" s="48"/>
      <c r="Q64" s="48"/>
      <c r="R64" s="48"/>
    </row>
    <row r="65" customFormat="false" ht="15" hidden="false" customHeight="false" outlineLevel="0" collapsed="false">
      <c r="A65" s="42" t="n">
        <v>58</v>
      </c>
      <c r="B65" s="43"/>
      <c r="C65" s="43"/>
      <c r="D65" s="43"/>
      <c r="E65" s="43"/>
      <c r="F65" s="43"/>
      <c r="G65" s="43"/>
      <c r="H65" s="43"/>
      <c r="I65" s="43"/>
      <c r="J65" s="43"/>
      <c r="K65" s="44" t="n">
        <f aca="false">IFERROR(G65*I65*(1-J65),0)</f>
        <v>0</v>
      </c>
      <c r="L65" s="45" t="n">
        <v>0.19</v>
      </c>
      <c r="M65" s="44" t="n">
        <f aca="false">IFERROR(K65*L65,0)</f>
        <v>0</v>
      </c>
      <c r="N65" s="46" t="n">
        <f aca="false">IFERROR(K65+M65,0)</f>
        <v>0</v>
      </c>
      <c r="O65" s="43"/>
      <c r="P65" s="43"/>
      <c r="Q65" s="43"/>
      <c r="R65" s="43"/>
    </row>
    <row r="66" customFormat="false" ht="15" hidden="false" customHeight="false" outlineLevel="0" collapsed="false">
      <c r="A66" s="47" t="n">
        <v>59</v>
      </c>
      <c r="B66" s="48"/>
      <c r="C66" s="48"/>
      <c r="D66" s="48"/>
      <c r="E66" s="48"/>
      <c r="F66" s="48"/>
      <c r="G66" s="48"/>
      <c r="H66" s="48"/>
      <c r="I66" s="48"/>
      <c r="J66" s="48"/>
      <c r="K66" s="49" t="n">
        <f aca="false">IFERROR(G66*I66*(1-J66),0)</f>
        <v>0</v>
      </c>
      <c r="L66" s="50" t="n">
        <v>0.19</v>
      </c>
      <c r="M66" s="49" t="n">
        <f aca="false">IFERROR(K66*L66,0)</f>
        <v>0</v>
      </c>
      <c r="N66" s="51" t="n">
        <f aca="false">IFERROR(K66+M66,0)</f>
        <v>0</v>
      </c>
      <c r="O66" s="48"/>
      <c r="P66" s="48"/>
      <c r="Q66" s="48"/>
      <c r="R66" s="48"/>
    </row>
    <row r="67" customFormat="false" ht="15" hidden="false" customHeight="false" outlineLevel="0" collapsed="false">
      <c r="A67" s="42" t="n">
        <v>60</v>
      </c>
      <c r="B67" s="43"/>
      <c r="C67" s="43"/>
      <c r="D67" s="43"/>
      <c r="E67" s="43"/>
      <c r="F67" s="43"/>
      <c r="G67" s="43"/>
      <c r="H67" s="43"/>
      <c r="I67" s="43"/>
      <c r="J67" s="43"/>
      <c r="K67" s="44" t="n">
        <f aca="false">IFERROR(G67*I67*(1-J67),0)</f>
        <v>0</v>
      </c>
      <c r="L67" s="45" t="n">
        <v>0.19</v>
      </c>
      <c r="M67" s="44" t="n">
        <f aca="false">IFERROR(K67*L67,0)</f>
        <v>0</v>
      </c>
      <c r="N67" s="46" t="n">
        <f aca="false">IFERROR(K67+M67,0)</f>
        <v>0</v>
      </c>
      <c r="O67" s="43"/>
      <c r="P67" s="43"/>
      <c r="Q67" s="43"/>
      <c r="R67" s="43"/>
    </row>
    <row r="68" customFormat="false" ht="15" hidden="false" customHeight="false" outlineLevel="0" collapsed="false">
      <c r="A68" s="47" t="n">
        <v>61</v>
      </c>
      <c r="B68" s="48"/>
      <c r="C68" s="48"/>
      <c r="D68" s="48"/>
      <c r="E68" s="48"/>
      <c r="F68" s="48"/>
      <c r="G68" s="48"/>
      <c r="H68" s="48"/>
      <c r="I68" s="48"/>
      <c r="J68" s="48"/>
      <c r="K68" s="49" t="n">
        <f aca="false">IFERROR(G68*I68*(1-J68),0)</f>
        <v>0</v>
      </c>
      <c r="L68" s="50" t="n">
        <v>0.19</v>
      </c>
      <c r="M68" s="49" t="n">
        <f aca="false">IFERROR(K68*L68,0)</f>
        <v>0</v>
      </c>
      <c r="N68" s="51" t="n">
        <f aca="false">IFERROR(K68+M68,0)</f>
        <v>0</v>
      </c>
      <c r="O68" s="48"/>
      <c r="P68" s="48"/>
      <c r="Q68" s="48"/>
      <c r="R68" s="48"/>
    </row>
    <row r="69" customFormat="false" ht="15" hidden="false" customHeight="false" outlineLevel="0" collapsed="false">
      <c r="A69" s="42" t="n">
        <v>62</v>
      </c>
      <c r="B69" s="43"/>
      <c r="C69" s="43"/>
      <c r="D69" s="43"/>
      <c r="E69" s="43"/>
      <c r="F69" s="43"/>
      <c r="G69" s="43"/>
      <c r="H69" s="43"/>
      <c r="I69" s="43"/>
      <c r="J69" s="43"/>
      <c r="K69" s="44" t="n">
        <f aca="false">IFERROR(G69*I69*(1-J69),0)</f>
        <v>0</v>
      </c>
      <c r="L69" s="45" t="n">
        <v>0.19</v>
      </c>
      <c r="M69" s="44" t="n">
        <f aca="false">IFERROR(K69*L69,0)</f>
        <v>0</v>
      </c>
      <c r="N69" s="46" t="n">
        <f aca="false">IFERROR(K69+M69,0)</f>
        <v>0</v>
      </c>
      <c r="O69" s="43"/>
      <c r="P69" s="43"/>
      <c r="Q69" s="43"/>
      <c r="R69" s="43"/>
    </row>
    <row r="70" customFormat="false" ht="15" hidden="false" customHeight="false" outlineLevel="0" collapsed="false">
      <c r="A70" s="47" t="n">
        <v>63</v>
      </c>
      <c r="B70" s="48"/>
      <c r="C70" s="48"/>
      <c r="D70" s="48"/>
      <c r="E70" s="48"/>
      <c r="F70" s="48"/>
      <c r="G70" s="48"/>
      <c r="H70" s="48"/>
      <c r="I70" s="48"/>
      <c r="J70" s="48"/>
      <c r="K70" s="49" t="n">
        <f aca="false">IFERROR(G70*I70*(1-J70),0)</f>
        <v>0</v>
      </c>
      <c r="L70" s="50" t="n">
        <v>0.19</v>
      </c>
      <c r="M70" s="49" t="n">
        <f aca="false">IFERROR(K70*L70,0)</f>
        <v>0</v>
      </c>
      <c r="N70" s="51" t="n">
        <f aca="false">IFERROR(K70+M70,0)</f>
        <v>0</v>
      </c>
      <c r="O70" s="48"/>
      <c r="P70" s="48"/>
      <c r="Q70" s="48"/>
      <c r="R70" s="48"/>
    </row>
    <row r="71" customFormat="false" ht="15" hidden="false" customHeight="false" outlineLevel="0" collapsed="false">
      <c r="A71" s="42" t="n">
        <v>64</v>
      </c>
      <c r="B71" s="43"/>
      <c r="C71" s="43"/>
      <c r="D71" s="43"/>
      <c r="E71" s="43"/>
      <c r="F71" s="43"/>
      <c r="G71" s="43"/>
      <c r="H71" s="43"/>
      <c r="I71" s="43"/>
      <c r="J71" s="43"/>
      <c r="K71" s="44" t="n">
        <f aca="false">IFERROR(G71*I71*(1-J71),0)</f>
        <v>0</v>
      </c>
      <c r="L71" s="45" t="n">
        <v>0.19</v>
      </c>
      <c r="M71" s="44" t="n">
        <f aca="false">IFERROR(K71*L71,0)</f>
        <v>0</v>
      </c>
      <c r="N71" s="46" t="n">
        <f aca="false">IFERROR(K71+M71,0)</f>
        <v>0</v>
      </c>
      <c r="O71" s="43"/>
      <c r="P71" s="43"/>
      <c r="Q71" s="43"/>
      <c r="R71" s="43"/>
    </row>
    <row r="72" customFormat="false" ht="15" hidden="false" customHeight="false" outlineLevel="0" collapsed="false">
      <c r="A72" s="47" t="n">
        <v>65</v>
      </c>
      <c r="B72" s="48"/>
      <c r="C72" s="48"/>
      <c r="D72" s="48"/>
      <c r="E72" s="48"/>
      <c r="F72" s="48"/>
      <c r="G72" s="48"/>
      <c r="H72" s="48"/>
      <c r="I72" s="48"/>
      <c r="J72" s="48"/>
      <c r="K72" s="49" t="n">
        <f aca="false">IFERROR(G72*I72*(1-J72),0)</f>
        <v>0</v>
      </c>
      <c r="L72" s="50" t="n">
        <v>0.19</v>
      </c>
      <c r="M72" s="49" t="n">
        <f aca="false">IFERROR(K72*L72,0)</f>
        <v>0</v>
      </c>
      <c r="N72" s="51" t="n">
        <f aca="false">IFERROR(K72+M72,0)</f>
        <v>0</v>
      </c>
      <c r="O72" s="48"/>
      <c r="P72" s="48"/>
      <c r="Q72" s="48"/>
      <c r="R72" s="48"/>
    </row>
    <row r="73" customFormat="false" ht="15" hidden="false" customHeight="false" outlineLevel="0" collapsed="false">
      <c r="A73" s="42" t="n">
        <v>66</v>
      </c>
      <c r="B73" s="43"/>
      <c r="C73" s="43"/>
      <c r="D73" s="43"/>
      <c r="E73" s="43"/>
      <c r="F73" s="43"/>
      <c r="G73" s="43"/>
      <c r="H73" s="43"/>
      <c r="I73" s="43"/>
      <c r="J73" s="43"/>
      <c r="K73" s="44" t="n">
        <f aca="false">IFERROR(G73*I73*(1-J73),0)</f>
        <v>0</v>
      </c>
      <c r="L73" s="45" t="n">
        <v>0.19</v>
      </c>
      <c r="M73" s="44" t="n">
        <f aca="false">IFERROR(K73*L73,0)</f>
        <v>0</v>
      </c>
      <c r="N73" s="46" t="n">
        <f aca="false">IFERROR(K73+M73,0)</f>
        <v>0</v>
      </c>
      <c r="O73" s="43"/>
      <c r="P73" s="43"/>
      <c r="Q73" s="43"/>
      <c r="R73" s="43"/>
    </row>
    <row r="74" customFormat="false" ht="15" hidden="false" customHeight="false" outlineLevel="0" collapsed="false">
      <c r="A74" s="47" t="n">
        <v>67</v>
      </c>
      <c r="B74" s="48"/>
      <c r="C74" s="48"/>
      <c r="D74" s="48"/>
      <c r="E74" s="48"/>
      <c r="F74" s="48"/>
      <c r="G74" s="48"/>
      <c r="H74" s="48"/>
      <c r="I74" s="48"/>
      <c r="J74" s="48"/>
      <c r="K74" s="49" t="n">
        <f aca="false">IFERROR(G74*I74*(1-J74),0)</f>
        <v>0</v>
      </c>
      <c r="L74" s="50" t="n">
        <v>0.19</v>
      </c>
      <c r="M74" s="49" t="n">
        <f aca="false">IFERROR(K74*L74,0)</f>
        <v>0</v>
      </c>
      <c r="N74" s="51" t="n">
        <f aca="false">IFERROR(K74+M74,0)</f>
        <v>0</v>
      </c>
      <c r="O74" s="48"/>
      <c r="P74" s="48"/>
      <c r="Q74" s="48"/>
      <c r="R74" s="48"/>
    </row>
    <row r="75" customFormat="false" ht="15" hidden="false" customHeight="false" outlineLevel="0" collapsed="false">
      <c r="A75" s="42" t="n">
        <v>68</v>
      </c>
      <c r="B75" s="43"/>
      <c r="C75" s="43"/>
      <c r="D75" s="43"/>
      <c r="E75" s="43"/>
      <c r="F75" s="43"/>
      <c r="G75" s="43"/>
      <c r="H75" s="43"/>
      <c r="I75" s="43"/>
      <c r="J75" s="43"/>
      <c r="K75" s="44" t="n">
        <f aca="false">IFERROR(G75*I75*(1-J75),0)</f>
        <v>0</v>
      </c>
      <c r="L75" s="45" t="n">
        <v>0.19</v>
      </c>
      <c r="M75" s="44" t="n">
        <f aca="false">IFERROR(K75*L75,0)</f>
        <v>0</v>
      </c>
      <c r="N75" s="46" t="n">
        <f aca="false">IFERROR(K75+M75,0)</f>
        <v>0</v>
      </c>
      <c r="O75" s="43"/>
      <c r="P75" s="43"/>
      <c r="Q75" s="43"/>
      <c r="R75" s="43"/>
    </row>
    <row r="76" customFormat="false" ht="15" hidden="false" customHeight="false" outlineLevel="0" collapsed="false">
      <c r="A76" s="47" t="n">
        <v>69</v>
      </c>
      <c r="B76" s="48"/>
      <c r="C76" s="48"/>
      <c r="D76" s="48"/>
      <c r="E76" s="48"/>
      <c r="F76" s="48"/>
      <c r="G76" s="48"/>
      <c r="H76" s="48"/>
      <c r="I76" s="48"/>
      <c r="J76" s="48"/>
      <c r="K76" s="49" t="n">
        <f aca="false">IFERROR(G76*I76*(1-J76),0)</f>
        <v>0</v>
      </c>
      <c r="L76" s="50" t="n">
        <v>0.19</v>
      </c>
      <c r="M76" s="49" t="n">
        <f aca="false">IFERROR(K76*L76,0)</f>
        <v>0</v>
      </c>
      <c r="N76" s="51" t="n">
        <f aca="false">IFERROR(K76+M76,0)</f>
        <v>0</v>
      </c>
      <c r="O76" s="48"/>
      <c r="P76" s="48"/>
      <c r="Q76" s="48"/>
      <c r="R76" s="48"/>
    </row>
    <row r="77" customFormat="false" ht="15" hidden="false" customHeight="false" outlineLevel="0" collapsed="false">
      <c r="A77" s="42" t="n">
        <v>70</v>
      </c>
      <c r="B77" s="43"/>
      <c r="C77" s="43"/>
      <c r="D77" s="43"/>
      <c r="E77" s="43"/>
      <c r="F77" s="43"/>
      <c r="G77" s="43"/>
      <c r="H77" s="43"/>
      <c r="I77" s="43"/>
      <c r="J77" s="43"/>
      <c r="K77" s="44" t="n">
        <f aca="false">IFERROR(G77*I77*(1-J77),0)</f>
        <v>0</v>
      </c>
      <c r="L77" s="45" t="n">
        <v>0.19</v>
      </c>
      <c r="M77" s="44" t="n">
        <f aca="false">IFERROR(K77*L77,0)</f>
        <v>0</v>
      </c>
      <c r="N77" s="46" t="n">
        <f aca="false">IFERROR(K77+M77,0)</f>
        <v>0</v>
      </c>
      <c r="O77" s="43"/>
      <c r="P77" s="43"/>
      <c r="Q77" s="43"/>
      <c r="R77" s="43"/>
    </row>
    <row r="78" customFormat="false" ht="15" hidden="false" customHeight="false" outlineLevel="0" collapsed="false">
      <c r="A78" s="47" t="n">
        <v>71</v>
      </c>
      <c r="B78" s="48"/>
      <c r="C78" s="48"/>
      <c r="D78" s="48"/>
      <c r="E78" s="48"/>
      <c r="F78" s="48"/>
      <c r="G78" s="48"/>
      <c r="H78" s="48"/>
      <c r="I78" s="48"/>
      <c r="J78" s="48"/>
      <c r="K78" s="49" t="n">
        <f aca="false">IFERROR(G78*I78*(1-J78),0)</f>
        <v>0</v>
      </c>
      <c r="L78" s="50" t="n">
        <v>0.19</v>
      </c>
      <c r="M78" s="49" t="n">
        <f aca="false">IFERROR(K78*L78,0)</f>
        <v>0</v>
      </c>
      <c r="N78" s="51" t="n">
        <f aca="false">IFERROR(K78+M78,0)</f>
        <v>0</v>
      </c>
      <c r="O78" s="48"/>
      <c r="P78" s="48"/>
      <c r="Q78" s="48"/>
      <c r="R78" s="48"/>
    </row>
    <row r="79" customFormat="false" ht="15" hidden="false" customHeight="false" outlineLevel="0" collapsed="false">
      <c r="A79" s="42" t="n">
        <v>72</v>
      </c>
      <c r="B79" s="43"/>
      <c r="C79" s="43"/>
      <c r="D79" s="43"/>
      <c r="E79" s="43"/>
      <c r="F79" s="43"/>
      <c r="G79" s="43"/>
      <c r="H79" s="43"/>
      <c r="I79" s="43"/>
      <c r="J79" s="43"/>
      <c r="K79" s="44" t="n">
        <f aca="false">IFERROR(G79*I79*(1-J79),0)</f>
        <v>0</v>
      </c>
      <c r="L79" s="45" t="n">
        <v>0.19</v>
      </c>
      <c r="M79" s="44" t="n">
        <f aca="false">IFERROR(K79*L79,0)</f>
        <v>0</v>
      </c>
      <c r="N79" s="46" t="n">
        <f aca="false">IFERROR(K79+M79,0)</f>
        <v>0</v>
      </c>
      <c r="O79" s="43"/>
      <c r="P79" s="43"/>
      <c r="Q79" s="43"/>
      <c r="R79" s="43"/>
    </row>
    <row r="80" customFormat="false" ht="15" hidden="false" customHeight="false" outlineLevel="0" collapsed="false">
      <c r="A80" s="47" t="n">
        <v>73</v>
      </c>
      <c r="B80" s="48"/>
      <c r="C80" s="48"/>
      <c r="D80" s="48"/>
      <c r="E80" s="48"/>
      <c r="F80" s="48"/>
      <c r="G80" s="48"/>
      <c r="H80" s="48"/>
      <c r="I80" s="48"/>
      <c r="J80" s="48"/>
      <c r="K80" s="49" t="n">
        <f aca="false">IFERROR(G80*I80*(1-J80),0)</f>
        <v>0</v>
      </c>
      <c r="L80" s="50" t="n">
        <v>0.19</v>
      </c>
      <c r="M80" s="49" t="n">
        <f aca="false">IFERROR(K80*L80,0)</f>
        <v>0</v>
      </c>
      <c r="N80" s="51" t="n">
        <f aca="false">IFERROR(K80+M80,0)</f>
        <v>0</v>
      </c>
      <c r="O80" s="48"/>
      <c r="P80" s="48"/>
      <c r="Q80" s="48"/>
      <c r="R80" s="48"/>
    </row>
    <row r="81" customFormat="false" ht="15" hidden="false" customHeight="false" outlineLevel="0" collapsed="false">
      <c r="A81" s="42" t="n">
        <v>74</v>
      </c>
      <c r="B81" s="43"/>
      <c r="C81" s="43"/>
      <c r="D81" s="43"/>
      <c r="E81" s="43"/>
      <c r="F81" s="43"/>
      <c r="G81" s="43"/>
      <c r="H81" s="43"/>
      <c r="I81" s="43"/>
      <c r="J81" s="43"/>
      <c r="K81" s="44" t="n">
        <f aca="false">IFERROR(G81*I81*(1-J81),0)</f>
        <v>0</v>
      </c>
      <c r="L81" s="45" t="n">
        <v>0.19</v>
      </c>
      <c r="M81" s="44" t="n">
        <f aca="false">IFERROR(K81*L81,0)</f>
        <v>0</v>
      </c>
      <c r="N81" s="46" t="n">
        <f aca="false">IFERROR(K81+M81,0)</f>
        <v>0</v>
      </c>
      <c r="O81" s="43"/>
      <c r="P81" s="43"/>
      <c r="Q81" s="43"/>
      <c r="R81" s="43"/>
    </row>
    <row r="82" customFormat="false" ht="15" hidden="false" customHeight="false" outlineLevel="0" collapsed="false">
      <c r="A82" s="47" t="n">
        <v>75</v>
      </c>
      <c r="B82" s="48"/>
      <c r="C82" s="48"/>
      <c r="D82" s="48"/>
      <c r="E82" s="48"/>
      <c r="F82" s="48"/>
      <c r="G82" s="48"/>
      <c r="H82" s="48"/>
      <c r="I82" s="48"/>
      <c r="J82" s="48"/>
      <c r="K82" s="49" t="n">
        <f aca="false">IFERROR(G82*I82*(1-J82),0)</f>
        <v>0</v>
      </c>
      <c r="L82" s="50" t="n">
        <v>0.19</v>
      </c>
      <c r="M82" s="49" t="n">
        <f aca="false">IFERROR(K82*L82,0)</f>
        <v>0</v>
      </c>
      <c r="N82" s="51" t="n">
        <f aca="false">IFERROR(K82+M82,0)</f>
        <v>0</v>
      </c>
      <c r="O82" s="48"/>
      <c r="P82" s="48"/>
      <c r="Q82" s="48"/>
      <c r="R82" s="48"/>
    </row>
    <row r="83" customFormat="false" ht="15" hidden="false" customHeight="false" outlineLevel="0" collapsed="false">
      <c r="A83" s="42" t="n">
        <v>76</v>
      </c>
      <c r="B83" s="43"/>
      <c r="C83" s="43"/>
      <c r="D83" s="43"/>
      <c r="E83" s="43"/>
      <c r="F83" s="43"/>
      <c r="G83" s="43"/>
      <c r="H83" s="43"/>
      <c r="I83" s="43"/>
      <c r="J83" s="43"/>
      <c r="K83" s="44" t="n">
        <f aca="false">IFERROR(G83*I83*(1-J83),0)</f>
        <v>0</v>
      </c>
      <c r="L83" s="45" t="n">
        <v>0.19</v>
      </c>
      <c r="M83" s="44" t="n">
        <f aca="false">IFERROR(K83*L83,0)</f>
        <v>0</v>
      </c>
      <c r="N83" s="46" t="n">
        <f aca="false">IFERROR(K83+M83,0)</f>
        <v>0</v>
      </c>
      <c r="O83" s="43"/>
      <c r="P83" s="43"/>
      <c r="Q83" s="43"/>
      <c r="R83" s="43"/>
    </row>
    <row r="84" customFormat="false" ht="15" hidden="false" customHeight="false" outlineLevel="0" collapsed="false">
      <c r="A84" s="47" t="n">
        <v>77</v>
      </c>
      <c r="B84" s="48"/>
      <c r="C84" s="48"/>
      <c r="D84" s="48"/>
      <c r="E84" s="48"/>
      <c r="F84" s="48"/>
      <c r="G84" s="48"/>
      <c r="H84" s="48"/>
      <c r="I84" s="48"/>
      <c r="J84" s="48"/>
      <c r="K84" s="49" t="n">
        <f aca="false">IFERROR(G84*I84*(1-J84),0)</f>
        <v>0</v>
      </c>
      <c r="L84" s="50" t="n">
        <v>0.19</v>
      </c>
      <c r="M84" s="49" t="n">
        <f aca="false">IFERROR(K84*L84,0)</f>
        <v>0</v>
      </c>
      <c r="N84" s="51" t="n">
        <f aca="false">IFERROR(K84+M84,0)</f>
        <v>0</v>
      </c>
      <c r="O84" s="48"/>
      <c r="P84" s="48"/>
      <c r="Q84" s="48"/>
      <c r="R84" s="48"/>
    </row>
    <row r="85" customFormat="false" ht="15" hidden="false" customHeight="false" outlineLevel="0" collapsed="false">
      <c r="A85" s="42" t="n">
        <v>78</v>
      </c>
      <c r="B85" s="43"/>
      <c r="C85" s="43"/>
      <c r="D85" s="43"/>
      <c r="E85" s="43"/>
      <c r="F85" s="43"/>
      <c r="G85" s="43"/>
      <c r="H85" s="43"/>
      <c r="I85" s="43"/>
      <c r="J85" s="43"/>
      <c r="K85" s="44" t="n">
        <f aca="false">IFERROR(G85*I85*(1-J85),0)</f>
        <v>0</v>
      </c>
      <c r="L85" s="45" t="n">
        <v>0.19</v>
      </c>
      <c r="M85" s="44" t="n">
        <f aca="false">IFERROR(K85*L85,0)</f>
        <v>0</v>
      </c>
      <c r="N85" s="46" t="n">
        <f aca="false">IFERROR(K85+M85,0)</f>
        <v>0</v>
      </c>
      <c r="O85" s="43"/>
      <c r="P85" s="43"/>
      <c r="Q85" s="43"/>
      <c r="R85" s="43"/>
    </row>
    <row r="86" customFormat="false" ht="15" hidden="false" customHeight="false" outlineLevel="0" collapsed="false">
      <c r="A86" s="47" t="n">
        <v>79</v>
      </c>
      <c r="B86" s="48"/>
      <c r="C86" s="48"/>
      <c r="D86" s="48"/>
      <c r="E86" s="48"/>
      <c r="F86" s="48"/>
      <c r="G86" s="48"/>
      <c r="H86" s="48"/>
      <c r="I86" s="48"/>
      <c r="J86" s="48"/>
      <c r="K86" s="49" t="n">
        <f aca="false">IFERROR(G86*I86*(1-J86),0)</f>
        <v>0</v>
      </c>
      <c r="L86" s="50" t="n">
        <v>0.19</v>
      </c>
      <c r="M86" s="49" t="n">
        <f aca="false">IFERROR(K86*L86,0)</f>
        <v>0</v>
      </c>
      <c r="N86" s="51" t="n">
        <f aca="false">IFERROR(K86+M86,0)</f>
        <v>0</v>
      </c>
      <c r="O86" s="48"/>
      <c r="P86" s="48"/>
      <c r="Q86" s="48"/>
      <c r="R86" s="48"/>
    </row>
    <row r="87" customFormat="false" ht="15" hidden="false" customHeight="false" outlineLevel="0" collapsed="false">
      <c r="A87" s="42" t="n">
        <v>80</v>
      </c>
      <c r="B87" s="43"/>
      <c r="C87" s="43"/>
      <c r="D87" s="43"/>
      <c r="E87" s="43"/>
      <c r="F87" s="43"/>
      <c r="G87" s="43"/>
      <c r="H87" s="43"/>
      <c r="I87" s="43"/>
      <c r="J87" s="43"/>
      <c r="K87" s="44" t="n">
        <f aca="false">IFERROR(G87*I87*(1-J87),0)</f>
        <v>0</v>
      </c>
      <c r="L87" s="45" t="n">
        <v>0.19</v>
      </c>
      <c r="M87" s="44" t="n">
        <f aca="false">IFERROR(K87*L87,0)</f>
        <v>0</v>
      </c>
      <c r="N87" s="46" t="n">
        <f aca="false">IFERROR(K87+M87,0)</f>
        <v>0</v>
      </c>
      <c r="O87" s="43"/>
      <c r="P87" s="43"/>
      <c r="Q87" s="43"/>
      <c r="R87" s="43"/>
    </row>
    <row r="88" customFormat="false" ht="15" hidden="false" customHeight="false" outlineLevel="0" collapsed="false">
      <c r="A88" s="47" t="n">
        <v>81</v>
      </c>
      <c r="B88" s="48"/>
      <c r="C88" s="48"/>
      <c r="D88" s="48"/>
      <c r="E88" s="48"/>
      <c r="F88" s="48"/>
      <c r="G88" s="48"/>
      <c r="H88" s="48"/>
      <c r="I88" s="48"/>
      <c r="J88" s="48"/>
      <c r="K88" s="49" t="n">
        <f aca="false">IFERROR(G88*I88*(1-J88),0)</f>
        <v>0</v>
      </c>
      <c r="L88" s="50" t="n">
        <v>0.19</v>
      </c>
      <c r="M88" s="49" t="n">
        <f aca="false">IFERROR(K88*L88,0)</f>
        <v>0</v>
      </c>
      <c r="N88" s="51" t="n">
        <f aca="false">IFERROR(K88+M88,0)</f>
        <v>0</v>
      </c>
      <c r="O88" s="48"/>
      <c r="P88" s="48"/>
      <c r="Q88" s="48"/>
      <c r="R88" s="48"/>
    </row>
    <row r="89" customFormat="false" ht="15" hidden="false" customHeight="false" outlineLevel="0" collapsed="false">
      <c r="A89" s="42" t="n">
        <v>82</v>
      </c>
      <c r="B89" s="43"/>
      <c r="C89" s="43"/>
      <c r="D89" s="43"/>
      <c r="E89" s="43"/>
      <c r="F89" s="43"/>
      <c r="G89" s="43"/>
      <c r="H89" s="43"/>
      <c r="I89" s="43"/>
      <c r="J89" s="43"/>
      <c r="K89" s="44" t="n">
        <f aca="false">IFERROR(G89*I89*(1-J89),0)</f>
        <v>0</v>
      </c>
      <c r="L89" s="45" t="n">
        <v>0.19</v>
      </c>
      <c r="M89" s="44" t="n">
        <f aca="false">IFERROR(K89*L89,0)</f>
        <v>0</v>
      </c>
      <c r="N89" s="46" t="n">
        <f aca="false">IFERROR(K89+M89,0)</f>
        <v>0</v>
      </c>
      <c r="O89" s="43"/>
      <c r="P89" s="43"/>
      <c r="Q89" s="43"/>
      <c r="R89" s="43"/>
    </row>
    <row r="90" customFormat="false" ht="15" hidden="false" customHeight="false" outlineLevel="0" collapsed="false">
      <c r="A90" s="47" t="n">
        <v>83</v>
      </c>
      <c r="B90" s="48"/>
      <c r="C90" s="48"/>
      <c r="D90" s="48"/>
      <c r="E90" s="48"/>
      <c r="F90" s="48"/>
      <c r="G90" s="48"/>
      <c r="H90" s="48"/>
      <c r="I90" s="48"/>
      <c r="J90" s="48"/>
      <c r="K90" s="49" t="n">
        <f aca="false">IFERROR(G90*I90*(1-J90),0)</f>
        <v>0</v>
      </c>
      <c r="L90" s="50" t="n">
        <v>0.19</v>
      </c>
      <c r="M90" s="49" t="n">
        <f aca="false">IFERROR(K90*L90,0)</f>
        <v>0</v>
      </c>
      <c r="N90" s="51" t="n">
        <f aca="false">IFERROR(K90+M90,0)</f>
        <v>0</v>
      </c>
      <c r="O90" s="48"/>
      <c r="P90" s="48"/>
      <c r="Q90" s="48"/>
      <c r="R90" s="48"/>
    </row>
    <row r="91" customFormat="false" ht="15" hidden="false" customHeight="false" outlineLevel="0" collapsed="false">
      <c r="A91" s="42" t="n">
        <v>84</v>
      </c>
      <c r="B91" s="43"/>
      <c r="C91" s="43"/>
      <c r="D91" s="43"/>
      <c r="E91" s="43"/>
      <c r="F91" s="43"/>
      <c r="G91" s="43"/>
      <c r="H91" s="43"/>
      <c r="I91" s="43"/>
      <c r="J91" s="43"/>
      <c r="K91" s="44" t="n">
        <f aca="false">IFERROR(G91*I91*(1-J91),0)</f>
        <v>0</v>
      </c>
      <c r="L91" s="45" t="n">
        <v>0.19</v>
      </c>
      <c r="M91" s="44" t="n">
        <f aca="false">IFERROR(K91*L91,0)</f>
        <v>0</v>
      </c>
      <c r="N91" s="46" t="n">
        <f aca="false">IFERROR(K91+M91,0)</f>
        <v>0</v>
      </c>
      <c r="O91" s="43"/>
      <c r="P91" s="43"/>
      <c r="Q91" s="43"/>
      <c r="R91" s="43"/>
    </row>
    <row r="92" customFormat="false" ht="15" hidden="false" customHeight="false" outlineLevel="0" collapsed="false">
      <c r="A92" s="47" t="n">
        <v>85</v>
      </c>
      <c r="B92" s="48"/>
      <c r="C92" s="48"/>
      <c r="D92" s="48"/>
      <c r="E92" s="48"/>
      <c r="F92" s="48"/>
      <c r="G92" s="48"/>
      <c r="H92" s="48"/>
      <c r="I92" s="48"/>
      <c r="J92" s="48"/>
      <c r="K92" s="49" t="n">
        <f aca="false">IFERROR(G92*I92*(1-J92),0)</f>
        <v>0</v>
      </c>
      <c r="L92" s="50" t="n">
        <v>0.19</v>
      </c>
      <c r="M92" s="49" t="n">
        <f aca="false">IFERROR(K92*L92,0)</f>
        <v>0</v>
      </c>
      <c r="N92" s="51" t="n">
        <f aca="false">IFERROR(K92+M92,0)</f>
        <v>0</v>
      </c>
      <c r="O92" s="48"/>
      <c r="P92" s="48"/>
      <c r="Q92" s="48"/>
      <c r="R92" s="48"/>
    </row>
    <row r="93" customFormat="false" ht="15" hidden="false" customHeight="false" outlineLevel="0" collapsed="false">
      <c r="A93" s="42" t="n">
        <v>86</v>
      </c>
      <c r="B93" s="43"/>
      <c r="C93" s="43"/>
      <c r="D93" s="43"/>
      <c r="E93" s="43"/>
      <c r="F93" s="43"/>
      <c r="G93" s="43"/>
      <c r="H93" s="43"/>
      <c r="I93" s="43"/>
      <c r="J93" s="43"/>
      <c r="K93" s="44" t="n">
        <f aca="false">IFERROR(G93*I93*(1-J93),0)</f>
        <v>0</v>
      </c>
      <c r="L93" s="45" t="n">
        <v>0.19</v>
      </c>
      <c r="M93" s="44" t="n">
        <f aca="false">IFERROR(K93*L93,0)</f>
        <v>0</v>
      </c>
      <c r="N93" s="46" t="n">
        <f aca="false">IFERROR(K93+M93,0)</f>
        <v>0</v>
      </c>
      <c r="O93" s="43"/>
      <c r="P93" s="43"/>
      <c r="Q93" s="43"/>
      <c r="R93" s="43"/>
    </row>
    <row r="94" customFormat="false" ht="15" hidden="false" customHeight="false" outlineLevel="0" collapsed="false">
      <c r="A94" s="47" t="n">
        <v>87</v>
      </c>
      <c r="B94" s="48"/>
      <c r="C94" s="48"/>
      <c r="D94" s="48"/>
      <c r="E94" s="48"/>
      <c r="F94" s="48"/>
      <c r="G94" s="48"/>
      <c r="H94" s="48"/>
      <c r="I94" s="48"/>
      <c r="J94" s="48"/>
      <c r="K94" s="49" t="n">
        <f aca="false">IFERROR(G94*I94*(1-J94),0)</f>
        <v>0</v>
      </c>
      <c r="L94" s="50" t="n">
        <v>0.19</v>
      </c>
      <c r="M94" s="49" t="n">
        <f aca="false">IFERROR(K94*L94,0)</f>
        <v>0</v>
      </c>
      <c r="N94" s="51" t="n">
        <f aca="false">IFERROR(K94+M94,0)</f>
        <v>0</v>
      </c>
      <c r="O94" s="48"/>
      <c r="P94" s="48"/>
      <c r="Q94" s="48"/>
      <c r="R94" s="48"/>
    </row>
    <row r="95" customFormat="false" ht="15" hidden="false" customHeight="false" outlineLevel="0" collapsed="false">
      <c r="A95" s="42" t="n">
        <v>88</v>
      </c>
      <c r="B95" s="43"/>
      <c r="C95" s="43"/>
      <c r="D95" s="43"/>
      <c r="E95" s="43"/>
      <c r="F95" s="43"/>
      <c r="G95" s="43"/>
      <c r="H95" s="43"/>
      <c r="I95" s="43"/>
      <c r="J95" s="43"/>
      <c r="K95" s="44" t="n">
        <f aca="false">IFERROR(G95*I95*(1-J95),0)</f>
        <v>0</v>
      </c>
      <c r="L95" s="45" t="n">
        <v>0.19</v>
      </c>
      <c r="M95" s="44" t="n">
        <f aca="false">IFERROR(K95*L95,0)</f>
        <v>0</v>
      </c>
      <c r="N95" s="46" t="n">
        <f aca="false">IFERROR(K95+M95,0)</f>
        <v>0</v>
      </c>
      <c r="O95" s="43"/>
      <c r="P95" s="43"/>
      <c r="Q95" s="43"/>
      <c r="R95" s="43"/>
    </row>
    <row r="96" customFormat="false" ht="15" hidden="false" customHeight="false" outlineLevel="0" collapsed="false">
      <c r="A96" s="47" t="n">
        <v>89</v>
      </c>
      <c r="B96" s="48"/>
      <c r="C96" s="48"/>
      <c r="D96" s="48"/>
      <c r="E96" s="48"/>
      <c r="F96" s="48"/>
      <c r="G96" s="48"/>
      <c r="H96" s="48"/>
      <c r="I96" s="48"/>
      <c r="J96" s="48"/>
      <c r="K96" s="49" t="n">
        <f aca="false">IFERROR(G96*I96*(1-J96),0)</f>
        <v>0</v>
      </c>
      <c r="L96" s="50" t="n">
        <v>0.19</v>
      </c>
      <c r="M96" s="49" t="n">
        <f aca="false">IFERROR(K96*L96,0)</f>
        <v>0</v>
      </c>
      <c r="N96" s="51" t="n">
        <f aca="false">IFERROR(K96+M96,0)</f>
        <v>0</v>
      </c>
      <c r="O96" s="48"/>
      <c r="P96" s="48"/>
      <c r="Q96" s="48"/>
      <c r="R96" s="48"/>
    </row>
    <row r="97" customFormat="false" ht="15" hidden="false" customHeight="false" outlineLevel="0" collapsed="false">
      <c r="A97" s="42" t="n">
        <v>90</v>
      </c>
      <c r="B97" s="43"/>
      <c r="C97" s="43"/>
      <c r="D97" s="43"/>
      <c r="E97" s="43"/>
      <c r="F97" s="43"/>
      <c r="G97" s="43"/>
      <c r="H97" s="43"/>
      <c r="I97" s="43"/>
      <c r="J97" s="43"/>
      <c r="K97" s="44" t="n">
        <f aca="false">IFERROR(G97*I97*(1-J97),0)</f>
        <v>0</v>
      </c>
      <c r="L97" s="45" t="n">
        <v>0.19</v>
      </c>
      <c r="M97" s="44" t="n">
        <f aca="false">IFERROR(K97*L97,0)</f>
        <v>0</v>
      </c>
      <c r="N97" s="46" t="n">
        <f aca="false">IFERROR(K97+M97,0)</f>
        <v>0</v>
      </c>
      <c r="O97" s="43"/>
      <c r="P97" s="43"/>
      <c r="Q97" s="43"/>
      <c r="R97" s="43"/>
    </row>
    <row r="98" customFormat="false" ht="15" hidden="false" customHeight="false" outlineLevel="0" collapsed="false">
      <c r="A98" s="47" t="n">
        <v>91</v>
      </c>
      <c r="B98" s="48"/>
      <c r="C98" s="48"/>
      <c r="D98" s="48"/>
      <c r="E98" s="48"/>
      <c r="F98" s="48"/>
      <c r="G98" s="48"/>
      <c r="H98" s="48"/>
      <c r="I98" s="48"/>
      <c r="J98" s="48"/>
      <c r="K98" s="49" t="n">
        <f aca="false">IFERROR(G98*I98*(1-J98),0)</f>
        <v>0</v>
      </c>
      <c r="L98" s="50" t="n">
        <v>0.19</v>
      </c>
      <c r="M98" s="49" t="n">
        <f aca="false">IFERROR(K98*L98,0)</f>
        <v>0</v>
      </c>
      <c r="N98" s="51" t="n">
        <f aca="false">IFERROR(K98+M98,0)</f>
        <v>0</v>
      </c>
      <c r="O98" s="48"/>
      <c r="P98" s="48"/>
      <c r="Q98" s="48"/>
      <c r="R98" s="48"/>
    </row>
    <row r="99" customFormat="false" ht="15" hidden="false" customHeight="false" outlineLevel="0" collapsed="false">
      <c r="A99" s="42" t="n">
        <v>92</v>
      </c>
      <c r="B99" s="43"/>
      <c r="C99" s="43"/>
      <c r="D99" s="43"/>
      <c r="E99" s="43"/>
      <c r="F99" s="43"/>
      <c r="G99" s="43"/>
      <c r="H99" s="43"/>
      <c r="I99" s="43"/>
      <c r="J99" s="43"/>
      <c r="K99" s="44" t="n">
        <f aca="false">IFERROR(G99*I99*(1-J99),0)</f>
        <v>0</v>
      </c>
      <c r="L99" s="45" t="n">
        <v>0.19</v>
      </c>
      <c r="M99" s="44" t="n">
        <f aca="false">IFERROR(K99*L99,0)</f>
        <v>0</v>
      </c>
      <c r="N99" s="46" t="n">
        <f aca="false">IFERROR(K99+M99,0)</f>
        <v>0</v>
      </c>
      <c r="O99" s="43"/>
      <c r="P99" s="43"/>
      <c r="Q99" s="43"/>
      <c r="R99" s="43"/>
    </row>
    <row r="100" customFormat="false" ht="15" hidden="false" customHeight="false" outlineLevel="0" collapsed="false">
      <c r="A100" s="47" t="n">
        <v>93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9" t="n">
        <f aca="false">IFERROR(G100*I100*(1-J100),0)</f>
        <v>0</v>
      </c>
      <c r="L100" s="50" t="n">
        <v>0.19</v>
      </c>
      <c r="M100" s="49" t="n">
        <f aca="false">IFERROR(K100*L100,0)</f>
        <v>0</v>
      </c>
      <c r="N100" s="51" t="n">
        <f aca="false">IFERROR(K100+M100,0)</f>
        <v>0</v>
      </c>
      <c r="O100" s="48"/>
      <c r="P100" s="48"/>
      <c r="Q100" s="48"/>
      <c r="R100" s="48"/>
    </row>
    <row r="101" customFormat="false" ht="15" hidden="false" customHeight="false" outlineLevel="0" collapsed="false">
      <c r="A101" s="42" t="n">
        <v>94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4" t="n">
        <f aca="false">IFERROR(G101*I101*(1-J101),0)</f>
        <v>0</v>
      </c>
      <c r="L101" s="45" t="n">
        <v>0.19</v>
      </c>
      <c r="M101" s="44" t="n">
        <f aca="false">IFERROR(K101*L101,0)</f>
        <v>0</v>
      </c>
      <c r="N101" s="46" t="n">
        <f aca="false">IFERROR(K101+M101,0)</f>
        <v>0</v>
      </c>
      <c r="O101" s="43"/>
      <c r="P101" s="43"/>
      <c r="Q101" s="43"/>
      <c r="R101" s="43"/>
    </row>
    <row r="102" customFormat="false" ht="15" hidden="false" customHeight="false" outlineLevel="0" collapsed="false">
      <c r="A102" s="47" t="n">
        <v>95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9" t="n">
        <f aca="false">IFERROR(G102*I102*(1-J102),0)</f>
        <v>0</v>
      </c>
      <c r="L102" s="50" t="n">
        <v>0.19</v>
      </c>
      <c r="M102" s="49" t="n">
        <f aca="false">IFERROR(K102*L102,0)</f>
        <v>0</v>
      </c>
      <c r="N102" s="51" t="n">
        <f aca="false">IFERROR(K102+M102,0)</f>
        <v>0</v>
      </c>
      <c r="O102" s="48"/>
      <c r="P102" s="48"/>
      <c r="Q102" s="48"/>
      <c r="R102" s="48"/>
    </row>
    <row r="103" customFormat="false" ht="15" hidden="false" customHeight="false" outlineLevel="0" collapsed="false">
      <c r="A103" s="42" t="n">
        <v>96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4" t="n">
        <f aca="false">IFERROR(G103*I103*(1-J103),0)</f>
        <v>0</v>
      </c>
      <c r="L103" s="45" t="n">
        <v>0.19</v>
      </c>
      <c r="M103" s="44" t="n">
        <f aca="false">IFERROR(K103*L103,0)</f>
        <v>0</v>
      </c>
      <c r="N103" s="46" t="n">
        <f aca="false">IFERROR(K103+M103,0)</f>
        <v>0</v>
      </c>
      <c r="O103" s="43"/>
      <c r="P103" s="43"/>
      <c r="Q103" s="43"/>
      <c r="R103" s="43"/>
    </row>
    <row r="104" customFormat="false" ht="15" hidden="false" customHeight="false" outlineLevel="0" collapsed="false">
      <c r="A104" s="47" t="n">
        <v>97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9" t="n">
        <f aca="false">IFERROR(G104*I104*(1-J104),0)</f>
        <v>0</v>
      </c>
      <c r="L104" s="50" t="n">
        <v>0.19</v>
      </c>
      <c r="M104" s="49" t="n">
        <f aca="false">IFERROR(K104*L104,0)</f>
        <v>0</v>
      </c>
      <c r="N104" s="51" t="n">
        <f aca="false">IFERROR(K104+M104,0)</f>
        <v>0</v>
      </c>
      <c r="O104" s="48"/>
      <c r="P104" s="48"/>
      <c r="Q104" s="48"/>
      <c r="R104" s="48"/>
    </row>
    <row r="105" customFormat="false" ht="15" hidden="false" customHeight="false" outlineLevel="0" collapsed="false">
      <c r="A105" s="42" t="n">
        <v>98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4" t="n">
        <f aca="false">IFERROR(G105*I105*(1-J105),0)</f>
        <v>0</v>
      </c>
      <c r="L105" s="45" t="n">
        <v>0.19</v>
      </c>
      <c r="M105" s="44" t="n">
        <f aca="false">IFERROR(K105*L105,0)</f>
        <v>0</v>
      </c>
      <c r="N105" s="46" t="n">
        <f aca="false">IFERROR(K105+M105,0)</f>
        <v>0</v>
      </c>
      <c r="O105" s="43"/>
      <c r="P105" s="43"/>
      <c r="Q105" s="43"/>
      <c r="R105" s="43"/>
    </row>
    <row r="106" customFormat="false" ht="15" hidden="false" customHeight="false" outlineLevel="0" collapsed="false">
      <c r="A106" s="47" t="n">
        <v>99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9" t="n">
        <f aca="false">IFERROR(G106*I106*(1-J106),0)</f>
        <v>0</v>
      </c>
      <c r="L106" s="50" t="n">
        <v>0.19</v>
      </c>
      <c r="M106" s="49" t="n">
        <f aca="false">IFERROR(K106*L106,0)</f>
        <v>0</v>
      </c>
      <c r="N106" s="51" t="n">
        <f aca="false">IFERROR(K106+M106,0)</f>
        <v>0</v>
      </c>
      <c r="O106" s="48"/>
      <c r="P106" s="48"/>
      <c r="Q106" s="48"/>
      <c r="R106" s="48"/>
    </row>
    <row r="107" customFormat="false" ht="15" hidden="false" customHeight="false" outlineLevel="0" collapsed="false">
      <c r="A107" s="42" t="n">
        <v>100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4" t="n">
        <f aca="false">IFERROR(G107*I107*(1-J107),0)</f>
        <v>0</v>
      </c>
      <c r="L107" s="45" t="n">
        <v>0.19</v>
      </c>
      <c r="M107" s="44" t="n">
        <f aca="false">IFERROR(K107*L107,0)</f>
        <v>0</v>
      </c>
      <c r="N107" s="46" t="n">
        <f aca="false">IFERROR(K107+M107,0)</f>
        <v>0</v>
      </c>
      <c r="O107" s="43"/>
      <c r="P107" s="43"/>
      <c r="Q107" s="43"/>
      <c r="R107" s="43"/>
    </row>
    <row r="108" customFormat="false" ht="25.5" hidden="false" customHeight="true" outlineLevel="0" collapsed="false">
      <c r="A108" s="52" t="s">
        <v>211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3" t="n">
        <f aca="false">SUM(K8:K107)</f>
        <v>3798.055</v>
      </c>
      <c r="L108" s="54"/>
      <c r="M108" s="53" t="n">
        <f aca="false">SUM(M8:M107)</f>
        <v>721.63045</v>
      </c>
      <c r="N108" s="53" t="n">
        <f aca="false">SUM(N8:N107)</f>
        <v>4519.68545</v>
      </c>
      <c r="O108" s="55"/>
      <c r="P108" s="55"/>
      <c r="Q108" s="55"/>
      <c r="R108" s="55"/>
    </row>
    <row r="109" customFormat="false" ht="18" hidden="false" customHeight="true" outlineLevel="0" collapsed="false">
      <c r="A109" s="56" t="s">
        <v>212</v>
      </c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</row>
  </sheetData>
  <autoFilter ref="A7:R107"/>
  <mergeCells count="17">
    <mergeCell ref="A1:R1"/>
    <mergeCell ref="A2:K2"/>
    <mergeCell ref="L2:R2"/>
    <mergeCell ref="A4:C4"/>
    <mergeCell ref="D4:F4"/>
    <mergeCell ref="G4:I4"/>
    <mergeCell ref="J4:L4"/>
    <mergeCell ref="M4:O4"/>
    <mergeCell ref="P4:R4"/>
    <mergeCell ref="A5:C5"/>
    <mergeCell ref="D5:F5"/>
    <mergeCell ref="G5:I5"/>
    <mergeCell ref="J5:L5"/>
    <mergeCell ref="M5:O5"/>
    <mergeCell ref="P5:R5"/>
    <mergeCell ref="A108:J108"/>
    <mergeCell ref="A109:R109"/>
  </mergeCells>
  <conditionalFormatting sqref="A8:R107">
    <cfRule type="expression" priority="2" aboveAverage="0" equalAverage="0" bottom="0" percent="0" rank="0" text="" dxfId="15">
      <formula>$Q8="Geliefert"</formula>
    </cfRule>
    <cfRule type="expression" priority="3" aboveAverage="0" equalAverage="0" bottom="0" percent="0" rank="0" text="" dxfId="16">
      <formula>AND($Q8="Offen",$P8&lt;&gt;"",VALUE(MID($P8,7,4)&amp;MID($P8,4,2)&amp;LEFT($P8,2))&lt;VALUE(TEXT(TODAY(),"YYYYMMDD")))</formula>
    </cfRule>
  </conditionalFormatting>
  <conditionalFormatting sqref="Q8:Q107">
    <cfRule type="expression" priority="4" aboveAverage="0" equalAverage="0" bottom="0" percent="0" rank="0" text="" dxfId="17">
      <formula>$Q8="Offen"</formula>
    </cfRule>
    <cfRule type="expression" priority="5" aboveAverage="0" equalAverage="0" bottom="0" percent="0" rank="0" text="" dxfId="18">
      <formula>$Q8="Storniert"</formula>
    </cfRule>
    <cfRule type="expression" priority="6" aboveAverage="0" equalAverage="0" bottom="0" percent="0" rank="0" text="" dxfId="19">
      <formula>$Q8="Teillieferung"</formula>
    </cfRule>
  </conditionalFormatting>
  <dataValidations count="3">
    <dataValidation allowBlank="true" errorStyle="stop" operator="between" prompt="Status auswaehlen" promptTitle="Bestellstatus" showDropDown="false" showErrorMessage="false" showInputMessage="false" sqref="Q8:Q107" type="list">
      <formula1>"Offen,Bestaetigt,Teillieferung,Geliefert,Storniert"</formula1>
      <formula2>0</formula2>
    </dataValidation>
    <dataValidation allowBlank="true" errorStyle="stop" operator="between" showDropDown="false" showErrorMessage="false" showInputMessage="false" sqref="E8:E107" type="list">
      <formula1>"Bueromat.,IT &amp; Technik,Reinigung,Moebel,Verbrauch,Dienstleistung,Sonstiges"</formula1>
      <formula2>0</formula2>
    </dataValidation>
    <dataValidation allowBlank="true" errorStyle="stop" operator="between" showDropDown="false" showErrorMessage="false" showInputMessage="false" sqref="H8:H107" type="list">
      <formula1>"Stueck,Karton,Packung,Flasche,Meter,Block,Liter,kg,Rolle,Satz,Paar,Set"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3A2F"/>
    <pageSetUpPr fitToPage="false"/>
  </sheetPr>
  <dimension ref="A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6" min="3" style="0" width="14"/>
    <col collapsed="false" customWidth="true" hidden="false" outlineLevel="0" max="7" min="7" style="0" width="4"/>
    <col collapsed="false" customWidth="true" hidden="false" outlineLevel="0" max="8" min="8" style="0" width="3"/>
    <col collapsed="false" customWidth="true" hidden="false" outlineLevel="0" max="9" min="9" style="0" width="22"/>
    <col collapsed="false" customWidth="true" hidden="false" outlineLevel="0" max="11" min="10" style="0" width="14"/>
    <col collapsed="false" customWidth="true" hidden="false" outlineLevel="0" max="12" min="12" style="0" width="4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48" hidden="false" customHeight="true" outlineLevel="0" collapsed="false">
      <c r="A2" s="57" t="s">
        <v>213</v>
      </c>
      <c r="B2" s="57"/>
      <c r="C2" s="57"/>
      <c r="D2" s="57"/>
      <c r="E2" s="57"/>
      <c r="F2" s="57"/>
      <c r="G2" s="57"/>
      <c r="H2" s="3" t="s">
        <v>214</v>
      </c>
      <c r="I2" s="3"/>
      <c r="J2" s="3"/>
      <c r="K2" s="3"/>
      <c r="L2" s="3"/>
    </row>
    <row r="3" customFormat="false" ht="13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25.5" hidden="false" customHeight="true" outlineLevel="0" collapsed="false">
      <c r="B4" s="58" t="s">
        <v>215</v>
      </c>
      <c r="C4" s="58"/>
      <c r="D4" s="58"/>
      <c r="E4" s="58"/>
      <c r="F4" s="58"/>
    </row>
    <row r="5" customFormat="false" ht="21.75" hidden="false" customHeight="true" outlineLevel="0" collapsed="false">
      <c r="B5" s="10" t="s">
        <v>14</v>
      </c>
      <c r="C5" s="10" t="s">
        <v>216</v>
      </c>
      <c r="D5" s="10" t="s">
        <v>217</v>
      </c>
      <c r="E5" s="10" t="s">
        <v>21</v>
      </c>
      <c r="F5" s="10" t="s">
        <v>218</v>
      </c>
    </row>
    <row r="6" customFormat="false" ht="21.75" hidden="false" customHeight="true" outlineLevel="0" collapsed="false">
      <c r="B6" s="15" t="s">
        <v>54</v>
      </c>
      <c r="C6" s="59" t="n">
        <f aca="false">COUNTIF(Bestellliste!F8:F107,B6)</f>
        <v>12</v>
      </c>
      <c r="D6" s="17" t="n">
        <f aca="false">SUMIF(Bestellliste!F8:F107,B6,Bestellliste!K8:K107)</f>
        <v>1820.22</v>
      </c>
      <c r="E6" s="20" t="n">
        <f aca="false">SUMIF(Bestellliste!F8:F107,B6,Bestellliste!M8:M107)</f>
        <v>345.8418</v>
      </c>
      <c r="F6" s="21" t="n">
        <f aca="false">SUMIF(Bestellliste!F8:F107,B6,Bestellliste!N8:N107)</f>
        <v>2166.0618</v>
      </c>
    </row>
    <row r="7" customFormat="false" ht="21.75" hidden="false" customHeight="true" outlineLevel="0" collapsed="false">
      <c r="B7" s="30" t="s">
        <v>31</v>
      </c>
      <c r="C7" s="60" t="n">
        <f aca="false">COUNTIF(Bestellliste!F8:F107,B7)</f>
        <v>6</v>
      </c>
      <c r="D7" s="32" t="n">
        <f aca="false">SUMIF(Bestellliste!F8:F107,B7,Bestellliste!K8:K107)</f>
        <v>554.955</v>
      </c>
      <c r="E7" s="35" t="n">
        <f aca="false">SUMIF(Bestellliste!F8:F107,B7,Bestellliste!M8:M107)</f>
        <v>105.44145</v>
      </c>
      <c r="F7" s="36" t="n">
        <f aca="false">SUMIF(Bestellliste!F8:F107,B7,Bestellliste!N8:N107)</f>
        <v>660.39645</v>
      </c>
    </row>
    <row r="8" customFormat="false" ht="21.75" hidden="false" customHeight="true" outlineLevel="0" collapsed="false">
      <c r="B8" s="15" t="s">
        <v>40</v>
      </c>
      <c r="C8" s="59" t="n">
        <f aca="false">COUNTIF(Bestellliste!F8:F107,B8)</f>
        <v>7</v>
      </c>
      <c r="D8" s="17" t="n">
        <f aca="false">SUMIF(Bestellliste!F8:F107,B8,Bestellliste!K8:K107)</f>
        <v>278.4</v>
      </c>
      <c r="E8" s="20" t="n">
        <f aca="false">SUMIF(Bestellliste!F8:F107,B8,Bestellliste!M8:M107)</f>
        <v>52.896</v>
      </c>
      <c r="F8" s="21" t="n">
        <f aca="false">SUMIF(Bestellliste!F8:F107,B8,Bestellliste!N8:N107)</f>
        <v>331.296</v>
      </c>
    </row>
    <row r="9" customFormat="false" ht="21.75" hidden="false" customHeight="true" outlineLevel="0" collapsed="false">
      <c r="B9" s="30" t="s">
        <v>67</v>
      </c>
      <c r="C9" s="60" t="n">
        <f aca="false">COUNTIF(Bestellliste!F8:F107,B9)</f>
        <v>4</v>
      </c>
      <c r="D9" s="32" t="n">
        <f aca="false">SUMIF(Bestellliste!F8:F107,B9,Bestellliste!K8:K107)</f>
        <v>216.4</v>
      </c>
      <c r="E9" s="35" t="n">
        <f aca="false">SUMIF(Bestellliste!F8:F107,B9,Bestellliste!M8:M107)</f>
        <v>41.116</v>
      </c>
      <c r="F9" s="36" t="n">
        <f aca="false">SUMIF(Bestellliste!F8:F107,B9,Bestellliste!N8:N107)</f>
        <v>257.516</v>
      </c>
    </row>
    <row r="10" customFormat="false" ht="21.75" hidden="false" customHeight="true" outlineLevel="0" collapsed="false">
      <c r="B10" s="15" t="s">
        <v>75</v>
      </c>
      <c r="C10" s="59" t="n">
        <f aca="false">COUNTIF(Bestellliste!F8:F107,B10)</f>
        <v>3</v>
      </c>
      <c r="D10" s="17" t="n">
        <f aca="false">SUMIF(Bestellliste!F8:F107,B10,Bestellliste!K8:K107)</f>
        <v>693.1</v>
      </c>
      <c r="E10" s="20" t="n">
        <f aca="false">SUMIF(Bestellliste!F8:F107,B10,Bestellliste!M8:M107)</f>
        <v>131.689</v>
      </c>
      <c r="F10" s="21" t="n">
        <f aca="false">SUMIF(Bestellliste!F8:F107,B10,Bestellliste!N8:N107)</f>
        <v>824.789</v>
      </c>
    </row>
    <row r="11" customFormat="false" ht="21.75" hidden="false" customHeight="true" outlineLevel="0" collapsed="false">
      <c r="B11" s="30" t="s">
        <v>91</v>
      </c>
      <c r="C11" s="60" t="n">
        <f aca="false">COUNTIF(Bestellliste!F8:F107,B11)</f>
        <v>3</v>
      </c>
      <c r="D11" s="32" t="n">
        <f aca="false">SUMIF(Bestellliste!F8:F107,B11,Bestellliste!K8:K107)</f>
        <v>234.98</v>
      </c>
      <c r="E11" s="35" t="n">
        <f aca="false">SUMIF(Bestellliste!F8:F107,B11,Bestellliste!M8:M107)</f>
        <v>44.6462</v>
      </c>
      <c r="F11" s="36" t="n">
        <f aca="false">SUMIF(Bestellliste!F8:F107,B11,Bestellliste!N8:N107)</f>
        <v>279.6262</v>
      </c>
    </row>
    <row r="12" customFormat="false" ht="21.75" hidden="false" customHeight="true" outlineLevel="0" collapsed="false">
      <c r="B12" s="61" t="s">
        <v>219</v>
      </c>
      <c r="C12" s="61"/>
      <c r="D12" s="62" t="n">
        <f aca="false">SUM(D6:D11)</f>
        <v>3798.055</v>
      </c>
      <c r="E12" s="62" t="n">
        <f aca="false">SUM(E6:E11)</f>
        <v>721.63045</v>
      </c>
      <c r="F12" s="62" t="n">
        <f aca="false">SUM(F6:F11)</f>
        <v>4519.68545</v>
      </c>
    </row>
    <row r="13" customFormat="false" ht="9.75" hidden="false" customHeight="tru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customFormat="false" ht="25.5" hidden="false" customHeight="true" outlineLevel="0" collapsed="false">
      <c r="B14" s="58" t="s">
        <v>220</v>
      </c>
      <c r="C14" s="58"/>
      <c r="D14" s="58"/>
      <c r="E14" s="58"/>
      <c r="F14" s="58"/>
    </row>
    <row r="15" customFormat="false" ht="21.75" hidden="false" customHeight="true" outlineLevel="0" collapsed="false">
      <c r="B15" s="10" t="s">
        <v>13</v>
      </c>
      <c r="C15" s="10" t="s">
        <v>221</v>
      </c>
      <c r="D15" s="10" t="s">
        <v>222</v>
      </c>
      <c r="E15" s="10" t="s">
        <v>21</v>
      </c>
      <c r="F15" s="10" t="s">
        <v>223</v>
      </c>
    </row>
    <row r="16" customFormat="false" ht="21.75" hidden="false" customHeight="true" outlineLevel="0" collapsed="false">
      <c r="B16" s="15" t="s">
        <v>30</v>
      </c>
      <c r="C16" s="59" t="n">
        <f aca="false">COUNTIF(Bestellliste!E8:E107,B16)</f>
        <v>14</v>
      </c>
      <c r="D16" s="17" t="n">
        <f aca="false">SUMIF(Bestellliste!E8:E107,B16,Bestellliste!K8:K107)</f>
        <v>912.355</v>
      </c>
      <c r="E16" s="20" t="n">
        <f aca="false">SUMIF(Bestellliste!E8:E107,B16,Bestellliste!M8:M107)</f>
        <v>173.34745</v>
      </c>
      <c r="F16" s="21" t="n">
        <f aca="false">SUMIF(Bestellliste!E8:E107,B16,Bestellliste!N8:N107)</f>
        <v>1085.70245</v>
      </c>
    </row>
    <row r="17" customFormat="false" ht="21.75" hidden="false" customHeight="true" outlineLevel="0" collapsed="false">
      <c r="B17" s="30" t="s">
        <v>53</v>
      </c>
      <c r="C17" s="60" t="n">
        <f aca="false">COUNTIF(Bestellliste!E8:E107,B17)</f>
        <v>12</v>
      </c>
      <c r="D17" s="32" t="n">
        <f aca="false">SUMIF(Bestellliste!E8:E107,B17,Bestellliste!K8:K107)</f>
        <v>1820.22</v>
      </c>
      <c r="E17" s="35" t="n">
        <f aca="false">SUMIF(Bestellliste!E8:E107,B17,Bestellliste!M8:M107)</f>
        <v>345.8418</v>
      </c>
      <c r="F17" s="36" t="n">
        <f aca="false">SUMIF(Bestellliste!E8:E107,B17,Bestellliste!N8:N107)</f>
        <v>2166.0618</v>
      </c>
    </row>
    <row r="18" customFormat="false" ht="21.75" hidden="false" customHeight="true" outlineLevel="0" collapsed="false">
      <c r="B18" s="15" t="s">
        <v>66</v>
      </c>
      <c r="C18" s="59" t="n">
        <f aca="false">COUNTIF(Bestellliste!E8:E107,B18)</f>
        <v>4</v>
      </c>
      <c r="D18" s="17" t="n">
        <f aca="false">SUMIF(Bestellliste!E8:E107,B18,Bestellliste!K8:K107)</f>
        <v>216.4</v>
      </c>
      <c r="E18" s="20" t="n">
        <f aca="false">SUMIF(Bestellliste!E8:E107,B18,Bestellliste!M8:M107)</f>
        <v>41.116</v>
      </c>
      <c r="F18" s="21" t="n">
        <f aca="false">SUMIF(Bestellliste!E8:E107,B18,Bestellliste!N8:N107)</f>
        <v>257.516</v>
      </c>
    </row>
    <row r="19" customFormat="false" ht="21.75" hidden="false" customHeight="true" outlineLevel="0" collapsed="false">
      <c r="B19" s="30" t="s">
        <v>74</v>
      </c>
      <c r="C19" s="60" t="n">
        <f aca="false">COUNTIF(Bestellliste!E8:E107,B19)</f>
        <v>2</v>
      </c>
      <c r="D19" s="32" t="n">
        <f aca="false">SUMIF(Bestellliste!E8:E107,B19,Bestellliste!K8:K107)</f>
        <v>614.1</v>
      </c>
      <c r="E19" s="35" t="n">
        <f aca="false">SUMIF(Bestellliste!E8:E107,B19,Bestellliste!M8:M107)</f>
        <v>116.679</v>
      </c>
      <c r="F19" s="36" t="n">
        <f aca="false">SUMIF(Bestellliste!E8:E107,B19,Bestellliste!N8:N107)</f>
        <v>730.779</v>
      </c>
    </row>
    <row r="20" customFormat="false" ht="21.75" hidden="false" customHeight="true" outlineLevel="0" collapsed="false">
      <c r="B20" s="15" t="s">
        <v>90</v>
      </c>
      <c r="C20" s="59" t="n">
        <f aca="false">COUNTIF(Bestellliste!E8:E107,B20)</f>
        <v>3</v>
      </c>
      <c r="D20" s="17" t="n">
        <f aca="false">SUMIF(Bestellliste!E8:E107,B20,Bestellliste!K8:K107)</f>
        <v>234.98</v>
      </c>
      <c r="E20" s="20" t="n">
        <f aca="false">SUMIF(Bestellliste!E8:E107,B20,Bestellliste!M8:M107)</f>
        <v>44.6462</v>
      </c>
      <c r="F20" s="21" t="n">
        <f aca="false">SUMIF(Bestellliste!E8:E107,B20,Bestellliste!N8:N107)</f>
        <v>279.6262</v>
      </c>
    </row>
    <row r="21" customFormat="false" ht="21.75" hidden="false" customHeight="true" outlineLevel="0" collapsed="false">
      <c r="B21" s="30" t="s">
        <v>224</v>
      </c>
      <c r="C21" s="60" t="n">
        <f aca="false">COUNTIF(Bestellliste!E8:E107,B21)</f>
        <v>0</v>
      </c>
      <c r="D21" s="32" t="n">
        <f aca="false">SUMIF(Bestellliste!E8:E107,B21,Bestellliste!K8:K107)</f>
        <v>0</v>
      </c>
      <c r="E21" s="35" t="n">
        <f aca="false">SUMIF(Bestellliste!E8:E107,B21,Bestellliste!M8:M107)</f>
        <v>0</v>
      </c>
      <c r="F21" s="36" t="n">
        <f aca="false">SUMIF(Bestellliste!E8:E107,B21,Bestellliste!N8:N107)</f>
        <v>0</v>
      </c>
    </row>
    <row r="22" customFormat="false" ht="21.75" hidden="false" customHeight="true" outlineLevel="0" collapsed="false">
      <c r="B22" s="15" t="s">
        <v>225</v>
      </c>
      <c r="C22" s="59" t="n">
        <f aca="false">COUNTIF(Bestellliste!E8:E107,B22)</f>
        <v>0</v>
      </c>
      <c r="D22" s="17" t="n">
        <f aca="false">SUMIF(Bestellliste!E8:E107,B22,Bestellliste!K8:K107)</f>
        <v>0</v>
      </c>
      <c r="E22" s="20" t="n">
        <f aca="false">SUMIF(Bestellliste!E8:E107,B22,Bestellliste!M8:M107)</f>
        <v>0</v>
      </c>
      <c r="F22" s="21" t="n">
        <f aca="false">SUMIF(Bestellliste!E8:E107,B22,Bestellliste!N8:N107)</f>
        <v>0</v>
      </c>
    </row>
    <row r="23" customFormat="false" ht="21.75" hidden="false" customHeight="true" outlineLevel="0" collapsed="false">
      <c r="B23" s="61" t="s">
        <v>219</v>
      </c>
      <c r="C23" s="61"/>
      <c r="D23" s="62" t="n">
        <f aca="false">SUM(D16:D22)</f>
        <v>3798.055</v>
      </c>
      <c r="E23" s="62" t="n">
        <f aca="false">SUM(E16:E22)</f>
        <v>721.63045</v>
      </c>
      <c r="F23" s="62" t="n">
        <f aca="false">SUM(F16:F22)</f>
        <v>4519.68545</v>
      </c>
    </row>
    <row r="24" customFormat="false" ht="9.7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customFormat="false" ht="25.5" hidden="false" customHeight="true" outlineLevel="0" collapsed="false">
      <c r="I25" s="58" t="s">
        <v>226</v>
      </c>
      <c r="J25" s="58"/>
      <c r="K25" s="58"/>
    </row>
    <row r="26" customFormat="false" ht="19.5" hidden="false" customHeight="true" outlineLevel="0" collapsed="false">
      <c r="I26" s="10" t="s">
        <v>25</v>
      </c>
      <c r="J26" s="10" t="s">
        <v>227</v>
      </c>
      <c r="K26" s="10" t="s">
        <v>223</v>
      </c>
    </row>
    <row r="27" customFormat="false" ht="21.75" hidden="false" customHeight="true" outlineLevel="0" collapsed="false">
      <c r="I27" s="63" t="s">
        <v>35</v>
      </c>
      <c r="J27" s="64" t="n">
        <f aca="false">COUNTIF(Bestellliste!Q8:Q107,"Geliefert")</f>
        <v>29</v>
      </c>
      <c r="K27" s="65" t="n">
        <f aca="false">SUMIF(Bestellliste!Q8:Q107,"Geliefert",Bestellliste!N8:N107)</f>
        <v>3630.39845</v>
      </c>
    </row>
    <row r="28" customFormat="false" ht="21.75" hidden="false" customHeight="true" outlineLevel="0" collapsed="false">
      <c r="I28" s="66" t="s">
        <v>190</v>
      </c>
      <c r="J28" s="67" t="n">
        <f aca="false">COUNTIF(Bestellliste!Q8:Q107,"Offen")</f>
        <v>5</v>
      </c>
      <c r="K28" s="68" t="n">
        <f aca="false">SUMIF(Bestellliste!Q8:Q107,"Offen",Bestellliste!N8:N107)</f>
        <v>811.937</v>
      </c>
    </row>
    <row r="29" customFormat="false" ht="21.75" hidden="false" customHeight="true" outlineLevel="0" collapsed="false">
      <c r="I29" s="69" t="s">
        <v>228</v>
      </c>
      <c r="J29" s="70" t="n">
        <f aca="false">COUNTIF(Bestellliste!Q8:Q107,"Bestaetigt")</f>
        <v>0</v>
      </c>
      <c r="K29" s="71" t="n">
        <f aca="false">SUMIF(Bestellliste!Q8:Q107,"Bestaetigt",Bestellliste!N8:N107)</f>
        <v>0</v>
      </c>
    </row>
    <row r="30" customFormat="false" ht="21.75" hidden="false" customHeight="true" outlineLevel="0" collapsed="false">
      <c r="I30" s="72" t="s">
        <v>109</v>
      </c>
      <c r="J30" s="73" t="n">
        <f aca="false">COUNTIF(Bestellliste!Q8:Q107,"Teillieferung")</f>
        <v>1</v>
      </c>
      <c r="K30" s="74" t="n">
        <f aca="false">SUMIF(Bestellliste!Q8:Q107,"Teillieferung",Bestellliste!N8:N107)</f>
        <v>77.35</v>
      </c>
    </row>
    <row r="31" customFormat="false" ht="21.75" hidden="false" customHeight="true" outlineLevel="0" collapsed="false">
      <c r="I31" s="75" t="s">
        <v>229</v>
      </c>
      <c r="J31" s="76" t="n">
        <f aca="false">COUNTIF(Bestellliste!Q8:Q107,"Storniert")</f>
        <v>0</v>
      </c>
      <c r="K31" s="77" t="n">
        <f aca="false">SUMIF(Bestellliste!Q8:Q107,"Storniert",Bestellliste!N8:N107)</f>
        <v>0</v>
      </c>
    </row>
  </sheetData>
  <mergeCells count="8">
    <mergeCell ref="A1:L1"/>
    <mergeCell ref="A2:G2"/>
    <mergeCell ref="H2:L2"/>
    <mergeCell ref="B4:F4"/>
    <mergeCell ref="B12:C12"/>
    <mergeCell ref="B14:F14"/>
    <mergeCell ref="B23:C23"/>
    <mergeCell ref="I25:K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A6070"/>
    <pageSetUpPr fitToPage="false"/>
  </sheetPr>
  <dimension ref="A1:J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22"/>
    <col collapsed="false" customWidth="true" hidden="false" outlineLevel="0" max="7" min="6" style="0" width="14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20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48" hidden="false" customHeight="true" outlineLevel="0" collapsed="false">
      <c r="A2" s="57" t="s">
        <v>230</v>
      </c>
      <c r="B2" s="57"/>
      <c r="C2" s="57"/>
      <c r="D2" s="57"/>
      <c r="E2" s="57"/>
      <c r="F2" s="57"/>
      <c r="G2" s="3" t="s">
        <v>231</v>
      </c>
      <c r="H2" s="3"/>
      <c r="I2" s="3"/>
      <c r="J2" s="3"/>
    </row>
    <row r="3" customFormat="false" ht="13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</row>
    <row r="4" customFormat="false" ht="25.5" hidden="false" customHeight="true" outlineLevel="0" collapsed="false">
      <c r="A4" s="58" t="s">
        <v>232</v>
      </c>
      <c r="B4" s="58"/>
      <c r="C4" s="58"/>
      <c r="D4" s="58"/>
      <c r="E4" s="58"/>
      <c r="F4" s="58"/>
      <c r="G4" s="58"/>
      <c r="H4" s="58"/>
      <c r="I4" s="58"/>
      <c r="J4" s="58"/>
    </row>
    <row r="5" customFormat="false" ht="21.75" hidden="false" customHeight="true" outlineLevel="0" collapsed="false">
      <c r="A5" s="78" t="s">
        <v>233</v>
      </c>
      <c r="B5" s="78" t="s">
        <v>234</v>
      </c>
      <c r="C5" s="78" t="s">
        <v>235</v>
      </c>
      <c r="D5" s="78" t="s">
        <v>236</v>
      </c>
      <c r="E5" s="78" t="s">
        <v>237</v>
      </c>
      <c r="F5" s="78" t="s">
        <v>238</v>
      </c>
      <c r="G5" s="78" t="s">
        <v>239</v>
      </c>
      <c r="H5" s="78" t="s">
        <v>240</v>
      </c>
      <c r="I5" s="78" t="s">
        <v>241</v>
      </c>
      <c r="J5" s="78" t="s">
        <v>242</v>
      </c>
    </row>
    <row r="6" customFormat="false" ht="21.75" hidden="false" customHeight="true" outlineLevel="0" collapsed="false">
      <c r="A6" s="10" t="n">
        <v>1</v>
      </c>
      <c r="B6" s="15" t="s">
        <v>54</v>
      </c>
      <c r="C6" s="14" t="s">
        <v>243</v>
      </c>
      <c r="D6" s="14" t="s">
        <v>244</v>
      </c>
      <c r="E6" s="14" t="s">
        <v>245</v>
      </c>
      <c r="F6" s="14" t="s">
        <v>246</v>
      </c>
      <c r="G6" s="14" t="s">
        <v>247</v>
      </c>
      <c r="H6" s="79" t="s">
        <v>248</v>
      </c>
      <c r="I6" s="80" t="s">
        <v>249</v>
      </c>
      <c r="J6" s="14" t="s">
        <v>250</v>
      </c>
    </row>
    <row r="7" customFormat="false" ht="21.75" hidden="false" customHeight="true" outlineLevel="0" collapsed="false">
      <c r="A7" s="25" t="n">
        <v>2</v>
      </c>
      <c r="B7" s="30" t="s">
        <v>31</v>
      </c>
      <c r="C7" s="29" t="s">
        <v>251</v>
      </c>
      <c r="D7" s="29" t="s">
        <v>252</v>
      </c>
      <c r="E7" s="29" t="s">
        <v>253</v>
      </c>
      <c r="F7" s="29" t="s">
        <v>254</v>
      </c>
      <c r="G7" s="29" t="s">
        <v>255</v>
      </c>
      <c r="H7" s="81" t="s">
        <v>256</v>
      </c>
      <c r="I7" s="82" t="s">
        <v>257</v>
      </c>
      <c r="J7" s="29" t="s">
        <v>258</v>
      </c>
    </row>
    <row r="8" customFormat="false" ht="21.75" hidden="false" customHeight="true" outlineLevel="0" collapsed="false">
      <c r="A8" s="10" t="n">
        <v>3</v>
      </c>
      <c r="B8" s="15" t="s">
        <v>40</v>
      </c>
      <c r="C8" s="14" t="s">
        <v>259</v>
      </c>
      <c r="D8" s="14" t="s">
        <v>260</v>
      </c>
      <c r="E8" s="14" t="s">
        <v>261</v>
      </c>
      <c r="F8" s="14" t="s">
        <v>262</v>
      </c>
      <c r="G8" s="14" t="s">
        <v>247</v>
      </c>
      <c r="H8" s="83" t="s">
        <v>263</v>
      </c>
      <c r="I8" s="80" t="s">
        <v>264</v>
      </c>
      <c r="J8" s="14" t="s">
        <v>265</v>
      </c>
    </row>
    <row r="9" customFormat="false" ht="21.75" hidden="false" customHeight="true" outlineLevel="0" collapsed="false">
      <c r="A9" s="25" t="n">
        <v>4</v>
      </c>
      <c r="B9" s="30" t="s">
        <v>67</v>
      </c>
      <c r="C9" s="29" t="s">
        <v>266</v>
      </c>
      <c r="D9" s="29" t="s">
        <v>267</v>
      </c>
      <c r="E9" s="29" t="s">
        <v>268</v>
      </c>
      <c r="F9" s="29" t="s">
        <v>269</v>
      </c>
      <c r="G9" s="29" t="s">
        <v>270</v>
      </c>
      <c r="H9" s="84" t="s">
        <v>263</v>
      </c>
      <c r="I9" s="82" t="s">
        <v>249</v>
      </c>
      <c r="J9" s="29" t="s">
        <v>271</v>
      </c>
    </row>
    <row r="10" customFormat="false" ht="21.75" hidden="false" customHeight="true" outlineLevel="0" collapsed="false">
      <c r="A10" s="10" t="n">
        <v>5</v>
      </c>
      <c r="B10" s="15" t="s">
        <v>75</v>
      </c>
      <c r="C10" s="14" t="s">
        <v>272</v>
      </c>
      <c r="D10" s="14" t="s">
        <v>273</v>
      </c>
      <c r="E10" s="14" t="s">
        <v>274</v>
      </c>
      <c r="F10" s="14" t="s">
        <v>275</v>
      </c>
      <c r="G10" s="14" t="s">
        <v>247</v>
      </c>
      <c r="H10" s="79" t="s">
        <v>248</v>
      </c>
      <c r="I10" s="80" t="s">
        <v>264</v>
      </c>
      <c r="J10" s="14" t="s">
        <v>276</v>
      </c>
    </row>
    <row r="11" customFormat="false" ht="21.75" hidden="false" customHeight="true" outlineLevel="0" collapsed="false">
      <c r="A11" s="25" t="n">
        <v>6</v>
      </c>
      <c r="B11" s="30" t="s">
        <v>91</v>
      </c>
      <c r="C11" s="29" t="s">
        <v>277</v>
      </c>
      <c r="D11" s="29" t="s">
        <v>278</v>
      </c>
      <c r="E11" s="29" t="s">
        <v>279</v>
      </c>
      <c r="F11" s="29" t="s">
        <v>280</v>
      </c>
      <c r="G11" s="29" t="s">
        <v>281</v>
      </c>
      <c r="H11" s="85" t="s">
        <v>282</v>
      </c>
      <c r="I11" s="82" t="s">
        <v>249</v>
      </c>
      <c r="J11" s="29" t="s">
        <v>283</v>
      </c>
    </row>
    <row r="13" customFormat="false" ht="18" hidden="false" customHeight="true" outlineLevel="0" collapsed="false">
      <c r="A13" s="56" t="s">
        <v>284</v>
      </c>
      <c r="B13" s="56"/>
      <c r="C13" s="56"/>
      <c r="D13" s="56"/>
      <c r="E13" s="56"/>
      <c r="F13" s="56"/>
      <c r="G13" s="56"/>
      <c r="H13" s="56"/>
      <c r="I13" s="56"/>
      <c r="J13" s="56"/>
    </row>
  </sheetData>
  <mergeCells count="5">
    <mergeCell ref="A1:J1"/>
    <mergeCell ref="A2:F2"/>
    <mergeCell ref="G2:J2"/>
    <mergeCell ref="A4:J4"/>
    <mergeCell ref="A13:J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2026-08-22T10:32:50Z</dcterms:created>
  <dc:creator>openpyxl</dc:creator>
  <dc:description/>
  <dc:language>en-US</dc:language>
  <cp:lastModifiedBy/>
  <dcterms:modified xsi:type="dcterms:W3CDTF">2026-08-22T10:32:51Z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