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527499B4-D755-408F-A130-0E1605C0B113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Dashboard" sheetId="1" r:id="rId1"/>
    <sheet name="Jahresbudget" sheetId="2" r:id="rId2"/>
    <sheet name="Sparziele" sheetId="3" r:id="rId3"/>
  </sheets>
  <definedNames>
    <definedName name="_xlnm.Print_Area" localSheetId="0">Dashboard!$A$1:$I$50</definedName>
    <definedName name="_xlnm.Print_Area" localSheetId="2">Sparziele!$A$1:$I$13</definedName>
    <definedName name="_xlnm.Print_Titles" localSheetId="1">Jahresbudget!$1:$5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3" l="1"/>
  <c r="E11" i="3"/>
  <c r="D11" i="3"/>
  <c r="C11" i="3"/>
  <c r="I10" i="3"/>
  <c r="H10" i="3"/>
  <c r="G10" i="3"/>
  <c r="F10" i="3"/>
  <c r="I9" i="3"/>
  <c r="H9" i="3"/>
  <c r="G9" i="3"/>
  <c r="F9" i="3"/>
  <c r="I8" i="3"/>
  <c r="G8" i="3"/>
  <c r="H8" i="3" s="1"/>
  <c r="F8" i="3"/>
  <c r="I7" i="3"/>
  <c r="F7" i="3"/>
  <c r="G7" i="3" s="1"/>
  <c r="H7" i="3" s="1"/>
  <c r="I6" i="3"/>
  <c r="F6" i="3"/>
  <c r="G6" i="3" s="1"/>
  <c r="H6" i="3" s="1"/>
  <c r="I5" i="3"/>
  <c r="G5" i="3"/>
  <c r="H5" i="3" s="1"/>
  <c r="F5" i="3"/>
  <c r="O36" i="2"/>
  <c r="O38" i="2" s="1"/>
  <c r="O39" i="2" s="1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AB34" i="2" s="1"/>
  <c r="C34" i="2"/>
  <c r="AA34" i="2" s="1"/>
  <c r="AB33" i="2"/>
  <c r="AA33" i="2"/>
  <c r="AB32" i="2"/>
  <c r="AA32" i="2"/>
  <c r="AB31" i="2"/>
  <c r="AA31" i="2"/>
  <c r="AB30" i="2"/>
  <c r="AA30" i="2"/>
  <c r="Z27" i="2"/>
  <c r="Z36" i="2" s="1"/>
  <c r="D30" i="1" s="1"/>
  <c r="Y27" i="2"/>
  <c r="X27" i="2"/>
  <c r="W27" i="2"/>
  <c r="V27" i="2"/>
  <c r="U27" i="2"/>
  <c r="U36" i="2" s="1"/>
  <c r="U38" i="2" s="1"/>
  <c r="U39" i="2" s="1"/>
  <c r="T27" i="2"/>
  <c r="S27" i="2"/>
  <c r="S36" i="2" s="1"/>
  <c r="R27" i="2"/>
  <c r="R36" i="2" s="1"/>
  <c r="D26" i="1" s="1"/>
  <c r="Q27" i="2"/>
  <c r="Q36" i="2" s="1"/>
  <c r="P27" i="2"/>
  <c r="P36" i="2" s="1"/>
  <c r="O27" i="2"/>
  <c r="N27" i="2"/>
  <c r="N36" i="2" s="1"/>
  <c r="D24" i="1" s="1"/>
  <c r="M27" i="2"/>
  <c r="L27" i="2"/>
  <c r="K27" i="2"/>
  <c r="J27" i="2"/>
  <c r="I27" i="2"/>
  <c r="H27" i="2"/>
  <c r="H36" i="2" s="1"/>
  <c r="G27" i="2"/>
  <c r="G36" i="2" s="1"/>
  <c r="F27" i="2"/>
  <c r="AB27" i="2" s="1"/>
  <c r="E27" i="2"/>
  <c r="D27" i="2"/>
  <c r="C27" i="2"/>
  <c r="AB26" i="2"/>
  <c r="AA26" i="2"/>
  <c r="AB25" i="2"/>
  <c r="AA25" i="2"/>
  <c r="AB24" i="2"/>
  <c r="AA24" i="2"/>
  <c r="AB23" i="2"/>
  <c r="AA23" i="2"/>
  <c r="AB22" i="2"/>
  <c r="AA22" i="2"/>
  <c r="Z19" i="2"/>
  <c r="Y19" i="2"/>
  <c r="Y36" i="2" s="1"/>
  <c r="X19" i="2"/>
  <c r="X36" i="2" s="1"/>
  <c r="D29" i="1" s="1"/>
  <c r="W19" i="2"/>
  <c r="W36" i="2" s="1"/>
  <c r="V19" i="2"/>
  <c r="V36" i="2" s="1"/>
  <c r="U19" i="2"/>
  <c r="T19" i="2"/>
  <c r="T36" i="2" s="1"/>
  <c r="S19" i="2"/>
  <c r="R19" i="2"/>
  <c r="Q19" i="2"/>
  <c r="P19" i="2"/>
  <c r="O19" i="2"/>
  <c r="N19" i="2"/>
  <c r="M19" i="2"/>
  <c r="M36" i="2" s="1"/>
  <c r="L19" i="2"/>
  <c r="L36" i="2" s="1"/>
  <c r="K19" i="2"/>
  <c r="K36" i="2" s="1"/>
  <c r="K38" i="2" s="1"/>
  <c r="K39" i="2" s="1"/>
  <c r="J19" i="2"/>
  <c r="J36" i="2" s="1"/>
  <c r="I19" i="2"/>
  <c r="I36" i="2" s="1"/>
  <c r="I38" i="2" s="1"/>
  <c r="I39" i="2" s="1"/>
  <c r="H19" i="2"/>
  <c r="G19" i="2"/>
  <c r="F19" i="2"/>
  <c r="E19" i="2"/>
  <c r="E36" i="2" s="1"/>
  <c r="D19" i="2"/>
  <c r="D36" i="2" s="1"/>
  <c r="C19" i="2"/>
  <c r="C36" i="2" s="1"/>
  <c r="C15" i="1" s="1"/>
  <c r="AB18" i="2"/>
  <c r="AA18" i="2"/>
  <c r="AB17" i="2"/>
  <c r="AA17" i="2"/>
  <c r="AB16" i="2"/>
  <c r="AA16" i="2"/>
  <c r="AB15" i="2"/>
  <c r="AA15" i="2"/>
  <c r="AB14" i="2"/>
  <c r="AA14" i="2"/>
  <c r="Z11" i="2"/>
  <c r="C30" i="1" s="1"/>
  <c r="Y11" i="2"/>
  <c r="Y38" i="2" s="1"/>
  <c r="Y39" i="2" s="1"/>
  <c r="X11" i="2"/>
  <c r="W11" i="2"/>
  <c r="V11" i="2"/>
  <c r="U11" i="2"/>
  <c r="T11" i="2"/>
  <c r="S11" i="2"/>
  <c r="R11" i="2"/>
  <c r="C26" i="1" s="1"/>
  <c r="Q11" i="2"/>
  <c r="Q38" i="2" s="1"/>
  <c r="Q39" i="2" s="1"/>
  <c r="P11" i="2"/>
  <c r="O11" i="2"/>
  <c r="N11" i="2"/>
  <c r="N38" i="2" s="1"/>
  <c r="N39" i="2" s="1"/>
  <c r="M11" i="2"/>
  <c r="M38" i="2" s="1"/>
  <c r="M39" i="2" s="1"/>
  <c r="L11" i="2"/>
  <c r="K11" i="2"/>
  <c r="J11" i="2"/>
  <c r="I11" i="2"/>
  <c r="H11" i="2"/>
  <c r="G11" i="2"/>
  <c r="F11" i="2"/>
  <c r="AB11" i="2" s="1"/>
  <c r="E11" i="2"/>
  <c r="E38" i="2" s="1"/>
  <c r="E39" i="2" s="1"/>
  <c r="D11" i="2"/>
  <c r="C11" i="2"/>
  <c r="C11" i="1" s="1"/>
  <c r="H11" i="1" s="1"/>
  <c r="AB10" i="2"/>
  <c r="AA10" i="2"/>
  <c r="AB9" i="2"/>
  <c r="AA9" i="2"/>
  <c r="AB8" i="2"/>
  <c r="AA8" i="2"/>
  <c r="AB7" i="2"/>
  <c r="AA7" i="2"/>
  <c r="C29" i="1"/>
  <c r="E29" i="1" s="1"/>
  <c r="C28" i="1"/>
  <c r="C27" i="1"/>
  <c r="C25" i="1"/>
  <c r="C24" i="1"/>
  <c r="E24" i="1" s="1"/>
  <c r="C23" i="1"/>
  <c r="C22" i="1"/>
  <c r="C21" i="1"/>
  <c r="C19" i="1"/>
  <c r="H13" i="1"/>
  <c r="G13" i="1"/>
  <c r="E13" i="1"/>
  <c r="F13" i="1" s="1"/>
  <c r="D13" i="1"/>
  <c r="C13" i="1"/>
  <c r="D12" i="1"/>
  <c r="E12" i="1" s="1"/>
  <c r="F12" i="1" s="1"/>
  <c r="C12" i="1"/>
  <c r="G12" i="1" s="1"/>
  <c r="D11" i="1"/>
  <c r="D9" i="1"/>
  <c r="E26" i="1" l="1"/>
  <c r="D19" i="1"/>
  <c r="D15" i="1"/>
  <c r="S38" i="2"/>
  <c r="S39" i="2" s="1"/>
  <c r="T38" i="2"/>
  <c r="T39" i="2" s="1"/>
  <c r="D27" i="1"/>
  <c r="E27" i="1" s="1"/>
  <c r="V38" i="2"/>
  <c r="V39" i="2" s="1"/>
  <c r="D28" i="1"/>
  <c r="E28" i="1" s="1"/>
  <c r="G11" i="1"/>
  <c r="W38" i="2"/>
  <c r="W39" i="2" s="1"/>
  <c r="D38" i="2"/>
  <c r="X38" i="2"/>
  <c r="X39" i="2" s="1"/>
  <c r="D22" i="1"/>
  <c r="E22" i="1" s="1"/>
  <c r="J38" i="2"/>
  <c r="J39" i="2" s="1"/>
  <c r="P38" i="2"/>
  <c r="P39" i="2" s="1"/>
  <c r="D25" i="1"/>
  <c r="E25" i="1" s="1"/>
  <c r="H38" i="2"/>
  <c r="H39" i="2" s="1"/>
  <c r="D21" i="1"/>
  <c r="E21" i="1" s="1"/>
  <c r="E19" i="1"/>
  <c r="B5" i="1"/>
  <c r="E30" i="1"/>
  <c r="D23" i="1"/>
  <c r="E23" i="1" s="1"/>
  <c r="L38" i="2"/>
  <c r="L39" i="2" s="1"/>
  <c r="G38" i="2"/>
  <c r="G39" i="2" s="1"/>
  <c r="C38" i="2"/>
  <c r="AA27" i="2"/>
  <c r="C14" i="1"/>
  <c r="H14" i="1" s="1"/>
  <c r="C20" i="1"/>
  <c r="E11" i="1"/>
  <c r="F11" i="1" s="1"/>
  <c r="AA11" i="2"/>
  <c r="F36" i="2"/>
  <c r="D20" i="1" s="1"/>
  <c r="D14" i="1"/>
  <c r="AA19" i="2"/>
  <c r="AA36" i="2" s="1"/>
  <c r="AB19" i="2"/>
  <c r="AB36" i="2" s="1"/>
  <c r="D5" i="1" s="1"/>
  <c r="F38" i="2"/>
  <c r="F39" i="2" s="1"/>
  <c r="Z38" i="2"/>
  <c r="Z39" i="2" s="1"/>
  <c r="H12" i="1"/>
  <c r="R38" i="2"/>
  <c r="R39" i="2" s="1"/>
  <c r="AA38" i="2" l="1"/>
  <c r="AA39" i="2" s="1"/>
  <c r="E15" i="1"/>
  <c r="F15" i="1" s="1"/>
  <c r="G15" i="1"/>
  <c r="E20" i="1"/>
  <c r="E14" i="1"/>
  <c r="F14" i="1" s="1"/>
  <c r="G14" i="1"/>
  <c r="D39" i="2"/>
  <c r="D16" i="1"/>
  <c r="C16" i="1"/>
  <c r="C39" i="2"/>
  <c r="AB38" i="2"/>
  <c r="H15" i="1"/>
  <c r="G16" i="1" l="1"/>
  <c r="E16" i="1"/>
  <c r="F16" i="1" s="1"/>
  <c r="AB39" i="2"/>
  <c r="H5" i="1"/>
  <c r="F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9" authorId="0" shapeId="0" xr:uid="{00000000-0006-0000-0000-000001000000}">
      <text>
        <r>
          <rPr>
            <sz val="10"/>
            <rFont val="Arial"/>
            <family val="2"/>
          </rPr>
          <t>Monat 1–12 wählen (1 = Januar).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7" authorId="0" shapeId="0" xr:uid="{00000000-0006-0000-0100-000001000000}">
      <text>
        <r>
          <rPr>
            <sz val="10"/>
            <rFont val="Arial"/>
            <family val="2"/>
          </rPr>
          <t>Eingabefeld: geplanter Betrag (Soll) für diesen Monat.</t>
        </r>
      </text>
    </comment>
    <comment ref="D7" authorId="0" shapeId="0" xr:uid="{00000000-0006-0000-0100-000002000000}">
      <text>
        <r>
          <rPr>
            <sz val="10"/>
            <rFont val="Arial"/>
            <family val="2"/>
          </rPr>
          <t>Eingabefeld: tatsächlicher Betrag (Ist) für diesen Monat.</t>
        </r>
      </text>
    </comment>
  </commentList>
</comments>
</file>

<file path=xl/sharedStrings.xml><?xml version="1.0" encoding="utf-8"?>
<sst xmlns="http://schemas.openxmlformats.org/spreadsheetml/2006/main" count="127" uniqueCount="88">
  <si>
    <t>Automatische Auswertung – alle Eingaben erfolgen im Blatt »Jahresbudget«.</t>
  </si>
  <si>
    <t>EINNAHMEN 2026 (IST)</t>
  </si>
  <si>
    <t>AUSGABEN 2026 (IST)</t>
  </si>
  <si>
    <t>JAHRESSALDO (IST)</t>
  </si>
  <si>
    <t>Ø SPARQUOTE (IST)</t>
  </si>
  <si>
    <t>MONATSAUSWERTUNG NACH BEREICH</t>
  </si>
  <si>
    <t>Monat auswählen  →</t>
  </si>
  <si>
    <t>Bereich</t>
  </si>
  <si>
    <t>Budget (Soll)</t>
  </si>
  <si>
    <t>Ist</t>
  </si>
  <si>
    <t>Abweichung</t>
  </si>
  <si>
    <t>Abw.-%</t>
  </si>
  <si>
    <t>Status</t>
  </si>
  <si>
    <t>Rest (Soll−Ist)</t>
  </si>
  <si>
    <t>Einnahmen</t>
  </si>
  <si>
    <t>Fixkosten</t>
  </si>
  <si>
    <t>Variable Kosten</t>
  </si>
  <si>
    <t>Rücklagen &amp; Vorsorge</t>
  </si>
  <si>
    <t>Summe Ausgaben</t>
  </si>
  <si>
    <t>Saldo</t>
  </si>
  <si>
    <t>MONATSVERLAUF (IST)</t>
  </si>
  <si>
    <t>Monat</t>
  </si>
  <si>
    <t>Ausgaben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</si>
  <si>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</si>
  <si>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</si>
  <si>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</si>
  <si>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</si>
  <si>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</si>
  <si>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</si>
  <si>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</si>
  <si>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</si>
  <si>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</si>
  <si>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</si>
  <si>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</si>
  <si>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</si>
  <si>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BUDGETPLANUNG 2026  ·  JAHRESBUDGET</t>
  </si>
  <si>
    <t>Beträge in EUR  ·  Soll = geplant, Ist = tatsächlich  ·  cremefarbene Felder selbst ausfüllen  ·  graue Summen werden automatisch berechnet</t>
  </si>
  <si>
    <t>Kategorie</t>
  </si>
  <si>
    <t>Jahr 2026</t>
  </si>
  <si>
    <t>Soll</t>
  </si>
  <si>
    <t>① EINNAHMEN</t>
  </si>
  <si>
    <t>Haupteinkommen (netto)</t>
  </si>
  <si>
    <t>Zusatzeinkommen / Honorare</t>
  </si>
  <si>
    <t>Kapitalerträge &amp; Zinsen</t>
  </si>
  <si>
    <t>Sonstige Einnahmen</t>
  </si>
  <si>
    <t>Summe Einnahmen</t>
  </si>
  <si>
    <t>② FIXKOSTEN</t>
  </si>
  <si>
    <t>Miete / Wohnkredit</t>
  </si>
  <si>
    <t>Energie, Wasser &amp; Nebenkosten</t>
  </si>
  <si>
    <t>Internet &amp; Mobilfunk</t>
  </si>
  <si>
    <t>Versicherungen (gesamt)</t>
  </si>
  <si>
    <t>Abonnements &amp; Mitgliedschaften</t>
  </si>
  <si>
    <t>Summe Fixkosten</t>
  </si>
  <si>
    <t>③ VARIABLE KOSTEN</t>
  </si>
  <si>
    <t>Lebensmittel &amp; Drogerie</t>
  </si>
  <si>
    <t>Mobilität &amp; Verkehr</t>
  </si>
  <si>
    <t>Gesundheit &amp; Pflege</t>
  </si>
  <si>
    <t>Freizeit, Kultur &amp; Restaurant</t>
  </si>
  <si>
    <t>Bekleidung &amp; Anschaffungen</t>
  </si>
  <si>
    <t>Summe variable Kosten</t>
  </si>
  <si>
    <t>④ RÜCKLAGEN &amp; VORSORGE</t>
  </si>
  <si>
    <t>Sparplan / Geldanlage</t>
  </si>
  <si>
    <t>Notreserve / Rücklage</t>
  </si>
  <si>
    <t>Bildung &amp; Weiterbildung</t>
  </si>
  <si>
    <t>Sonstige Ausgaben / Puffer</t>
  </si>
  <si>
    <t>Summe Rücklagen &amp; Vorsorge</t>
  </si>
  <si>
    <t>SUMME AUSGABEN</t>
  </si>
  <si>
    <t>★  SALDO  (Einnahmen − Ausgaben)</t>
  </si>
  <si>
    <t>Sparquote (Ist)</t>
  </si>
  <si>
    <t>Hinweis:  Saldo positiv = Überschuss · Saldo negativ = Defizit (erscheint rot) · empfohlene Sparquote ≥ 15 %</t>
  </si>
  <si>
    <t>BUDGETPLANUNG 2026  ·  SPARZIELE</t>
  </si>
  <si>
    <t>Ziele in die cremefarbenen Felder eintragen – Fortschritt, Restdauer und Zieltermin werden automatisch berechnet.</t>
  </si>
  <si>
    <t>Sparziel</t>
  </si>
  <si>
    <t>Zielbetrag</t>
  </si>
  <si>
    <t>Bereits gespart</t>
  </si>
  <si>
    <t>Monatliche Rate</t>
  </si>
  <si>
    <t>Fehlbetrag</t>
  </si>
  <si>
    <t>Monate bis Ziel</t>
  </si>
  <si>
    <t>Vsl. Zieltermin</t>
  </si>
  <si>
    <t>Fortschritt</t>
  </si>
  <si>
    <t>Notfallreserve (3 Nettogehälter)</t>
  </si>
  <si>
    <t>Technik / neuer Laptop</t>
  </si>
  <si>
    <t>Reise / Urlaub</t>
  </si>
  <si>
    <t>Weiterbildung / Führerschein</t>
  </si>
  <si>
    <t>GESAMT</t>
  </si>
  <si>
    <t>Gesamtfortschritt →</t>
  </si>
  <si>
    <t>Hinweis:  »Monate bis Ziel« und »Vsl. Zieltermin« basieren auf der aktuellen monatlichen Rate ab heute · Fortschritt = gespart ÷ Zielbetrag.</t>
  </si>
  <si>
    <t>BUDGETPLANUNG VORLAGE  · 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</si>
</sst>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€&quot;"/>
    <numFmt numFmtId="165" formatCode="0.0%"/>
    <numFmt numFmtId="166" formatCode="mmm\ yyyy"/>
  </numFmts>
  <fonts count="14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i/>
      <sz val="10"/>
      <color rgb="FF5A6B7B"/>
      <name val="Calibri"/>
      <charset val="1"/>
    </font>
    <font>
      <b/>
      <sz val="9"/>
      <color rgb="FFD7E1EE"/>
      <name val="Calibri"/>
      <charset val="1"/>
    </font>
    <font>
      <b/>
      <sz val="22"/>
      <color rgb="FFFFFFFF"/>
      <name val="Calibri"/>
      <charset val="1"/>
    </font>
    <font>
      <b/>
      <sz val="11"/>
      <color rgb="FFFFFFFF"/>
      <name val="Calibri"/>
      <charset val="1"/>
    </font>
    <font>
      <b/>
      <sz val="10"/>
      <color rgb="FF1F3B5C"/>
      <name val="Calibri"/>
      <charset val="1"/>
    </font>
    <font>
      <b/>
      <sz val="11"/>
      <color rgb="FF1F3B5C"/>
      <name val="Calibri"/>
      <charset val="1"/>
    </font>
    <font>
      <b/>
      <sz val="9"/>
      <color rgb="FF34495E"/>
      <name val="Calibri"/>
      <charset val="1"/>
    </font>
    <font>
      <sz val="10"/>
      <color rgb="FF1F2A37"/>
      <name val="Calibri"/>
      <charset val="1"/>
    </font>
    <font>
      <b/>
      <sz val="10"/>
      <color rgb="FF1F2A37"/>
      <name val="Calibri"/>
      <charset val="1"/>
    </font>
    <font>
      <sz val="10"/>
      <name val="Arial"/>
      <family val="2"/>
    </font>
    <font>
      <b/>
      <sz val="10"/>
      <color rgb="FFFFFFFF"/>
      <name val="Calibri"/>
      <charset val="1"/>
    </font>
    <font>
      <sz val="9"/>
      <color rgb="FF5A6B7B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F3B5C"/>
        <bgColor rgb="FF2E4A66"/>
      </patternFill>
    </fill>
    <fill>
      <patternFill patternType="solid">
        <fgColor rgb="FFFFFFFF"/>
        <bgColor rgb="FFF9F9F9"/>
      </patternFill>
    </fill>
    <fill>
      <patternFill patternType="solid">
        <fgColor rgb="FF2E4A66"/>
        <bgColor rgb="FF34495E"/>
      </patternFill>
    </fill>
    <fill>
      <patternFill patternType="solid">
        <fgColor rgb="FFFCF7EA"/>
        <bgColor rgb="FFF9F9F9"/>
      </patternFill>
    </fill>
    <fill>
      <patternFill patternType="solid">
        <fgColor rgb="FFE8ECF2"/>
        <bgColor rgb="FFDCE3EC"/>
      </patternFill>
    </fill>
    <fill>
      <patternFill patternType="solid">
        <fgColor rgb="FFDCE3EC"/>
        <bgColor rgb="FFD7E1EE"/>
      </patternFill>
    </fill>
    <fill>
      <patternFill patternType="solid">
        <fgColor rgb="FFF5ECD8"/>
        <bgColor rgb="FFFCF7EA"/>
      </patternFill>
    </fill>
    <fill>
      <patternFill patternType="solid">
        <fgColor rgb="FF51708C"/>
        <bgColor rgb="FF5A6B7B"/>
      </patternFill>
    </fill>
    <fill>
      <patternFill patternType="solid">
        <fgColor rgb="FFF4F6F9"/>
        <bgColor rgb="FFF9F9F9"/>
      </patternFill>
    </fill>
  </fills>
  <borders count="3">
    <border>
      <left/>
      <right/>
      <top/>
      <bottom/>
      <diagonal/>
    </border>
    <border>
      <left/>
      <right/>
      <top/>
      <bottom style="thick">
        <color rgb="FFC1912F"/>
      </bottom>
      <diagonal/>
    </border>
    <border>
      <left style="thin">
        <color rgb="FFD2D9E2"/>
      </left>
      <right style="thin">
        <color rgb="FFD2D9E2"/>
      </right>
      <top style="thin">
        <color rgb="FFD2D9E2"/>
      </top>
      <bottom style="thin">
        <color rgb="FFD2D9E2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3" fillId="10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center" vertical="center"/>
    </xf>
    <xf numFmtId="0" fontId="12" fillId="9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indent="1"/>
    </xf>
    <xf numFmtId="165" fontId="4" fillId="2" borderId="1" xfId="0" applyNumberFormat="1" applyFont="1" applyFill="1" applyBorder="1" applyAlignment="1">
      <alignment horizontal="left" vertical="center" indent="1"/>
    </xf>
    <xf numFmtId="164" fontId="4" fillId="2" borderId="1" xfId="0" applyNumberFormat="1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5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right" vertical="center"/>
    </xf>
    <xf numFmtId="165" fontId="9" fillId="0" borderId="2" xfId="0" applyNumberFormat="1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/>
    </xf>
    <xf numFmtId="164" fontId="10" fillId="7" borderId="2" xfId="0" applyNumberFormat="1" applyFont="1" applyFill="1" applyBorder="1" applyAlignment="1">
      <alignment horizontal="right" vertical="center"/>
    </xf>
    <xf numFmtId="165" fontId="10" fillId="7" borderId="2" xfId="0" applyNumberFormat="1" applyFont="1" applyFill="1" applyBorder="1" applyAlignment="1">
      <alignment horizontal="right" vertical="center"/>
    </xf>
    <xf numFmtId="164" fontId="10" fillId="7" borderId="2" xfId="0" applyNumberFormat="1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left" vertical="center"/>
    </xf>
    <xf numFmtId="164" fontId="10" fillId="8" borderId="2" xfId="0" applyNumberFormat="1" applyFont="1" applyFill="1" applyBorder="1" applyAlignment="1">
      <alignment horizontal="right" vertical="center"/>
    </xf>
    <xf numFmtId="165" fontId="10" fillId="8" borderId="2" xfId="0" applyNumberFormat="1" applyFont="1" applyFill="1" applyBorder="1" applyAlignment="1">
      <alignment horizontal="right" vertical="center"/>
    </xf>
    <xf numFmtId="164" fontId="10" fillId="8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indent="1"/>
    </xf>
    <xf numFmtId="164" fontId="9" fillId="5" borderId="2" xfId="0" applyNumberFormat="1" applyFont="1" applyFill="1" applyBorder="1" applyAlignment="1">
      <alignment horizontal="right" vertical="center"/>
    </xf>
    <xf numFmtId="0" fontId="6" fillId="7" borderId="2" xfId="0" applyFont="1" applyFill="1" applyBorder="1" applyAlignment="1">
      <alignment horizontal="left" vertical="center" indent="1"/>
    </xf>
    <xf numFmtId="164" fontId="6" fillId="7" borderId="2" xfId="0" applyNumberFormat="1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left" vertical="center" indent="1"/>
    </xf>
    <xf numFmtId="164" fontId="12" fillId="4" borderId="2" xfId="0" applyNumberFormat="1" applyFont="1" applyFill="1" applyBorder="1" applyAlignment="1">
      <alignment horizontal="right" vertical="center"/>
    </xf>
    <xf numFmtId="0" fontId="7" fillId="8" borderId="2" xfId="0" applyFont="1" applyFill="1" applyBorder="1" applyAlignment="1">
      <alignment horizontal="left" vertical="center" indent="1"/>
    </xf>
    <xf numFmtId="164" fontId="7" fillId="8" borderId="2" xfId="0" applyNumberFormat="1" applyFont="1" applyFill="1" applyBorder="1" applyAlignment="1">
      <alignment horizontal="right" vertical="center"/>
    </xf>
    <xf numFmtId="165" fontId="6" fillId="7" borderId="2" xfId="0" applyNumberFormat="1" applyFont="1" applyFill="1" applyBorder="1" applyAlignment="1">
      <alignment horizontal="right" vertical="center"/>
    </xf>
    <xf numFmtId="0" fontId="9" fillId="5" borderId="2" xfId="0" applyFont="1" applyFill="1" applyBorder="1" applyAlignment="1">
      <alignment horizontal="left" vertical="center" indent="1"/>
    </xf>
    <xf numFmtId="164" fontId="10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0" fontId="0" fillId="4" borderId="2" xfId="0" applyFill="1" applyBorder="1"/>
    <xf numFmtId="0" fontId="3" fillId="4" borderId="2" xfId="0" applyFont="1" applyFill="1" applyBorder="1" applyAlignment="1">
      <alignment horizontal="right" vertical="center"/>
    </xf>
    <xf numFmtId="165" fontId="12" fillId="4" borderId="2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6">
    <dxf>
      <font>
        <b/>
        <color rgb="FFB23A2E"/>
      </font>
    </dxf>
    <dxf>
      <font>
        <b/>
        <color rgb="FF1F3B5C"/>
      </font>
    </dxf>
    <dxf>
      <font>
        <b/>
        <color rgb="FFB23A2E"/>
      </font>
    </dxf>
    <dxf>
      <font>
        <b/>
        <sz val="22"/>
        <color rgb="FFF3B0A8"/>
      </font>
    </dxf>
    <dxf>
      <font>
        <b/>
        <color rgb="FFB23A2E"/>
      </font>
    </dxf>
    <dxf>
      <font>
        <b/>
        <color rgb="FFB23A2E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CF7EA"/>
      <rgbColor rgb="FFE8ECF2"/>
      <rgbColor rgb="FF660066"/>
      <rgbColor rgb="FFFF8080"/>
      <rgbColor rgb="FF0066CC"/>
      <rgbColor rgb="FFD2D9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6F9"/>
      <rgbColor rgb="FFDCE3EC"/>
      <rgbColor rgb="FFF5ECD8"/>
      <rgbColor rgb="FFD7E1EE"/>
      <rgbColor rgb="FFF3B0A8"/>
      <rgbColor rgb="FFCC99FF"/>
      <rgbColor rgb="FFF9F9F9"/>
      <rgbColor rgb="FF3366FF"/>
      <rgbColor rgb="FF33CCCC"/>
      <rgbColor rgb="FF99CC00"/>
      <rgbColor rgb="FFFFCC00"/>
      <rgbColor rgb="FFC1912F"/>
      <rgbColor rgb="FFFF6600"/>
      <rgbColor rgb="FF5A6B7B"/>
      <rgbColor rgb="FF969696"/>
      <rgbColor rgb="FF1F3B5C"/>
      <rgbColor rgb="FF51708C"/>
      <rgbColor rgb="FF003300"/>
      <rgbColor rgb="FF34495E"/>
      <rgbColor rgb="FFB23A2E"/>
      <rgbColor rgb="FF993366"/>
      <rgbColor rgb="FF2E4A66"/>
      <rgbColor rgb="FF1F2A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Einnahmen vs. Ausgaben (Ist)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Dashboard!$C$18</c:f>
              <c:strCache>
                <c:ptCount val="1"/>
                <c:pt idx="0">
                  <c:v>Einnahmen</c:v>
                </c:pt>
              </c:strCache>
            </c:strRef>
          </c:tx>
          <c:spPr>
            <a:solidFill>
              <a:srgbClr val="1F3B5C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Dashboard!$B$19:$B$30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Dashboard!$C$19:$C$30</c:f>
              <c:numCache>
                <c:formatCode>#,##0" €"</c:formatCode>
                <c:ptCount val="12"/>
                <c:pt idx="0">
                  <c:v>3403</c:v>
                </c:pt>
                <c:pt idx="1">
                  <c:v>3327</c:v>
                </c:pt>
                <c:pt idx="2">
                  <c:v>3583</c:v>
                </c:pt>
                <c:pt idx="3">
                  <c:v>3355</c:v>
                </c:pt>
                <c:pt idx="4">
                  <c:v>3417</c:v>
                </c:pt>
                <c:pt idx="5">
                  <c:v>4038</c:v>
                </c:pt>
                <c:pt idx="6">
                  <c:v>3442</c:v>
                </c:pt>
                <c:pt idx="7">
                  <c:v>3483</c:v>
                </c:pt>
                <c:pt idx="8">
                  <c:v>3425</c:v>
                </c:pt>
                <c:pt idx="9">
                  <c:v>3333</c:v>
                </c:pt>
                <c:pt idx="10">
                  <c:v>3953</c:v>
                </c:pt>
                <c:pt idx="11">
                  <c:v>3558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D-438C-946A-A8EC7E6071F9}"/>
            </c:ext>
          </c:extLst>
        </c:ser>
        <c:ser>
          <c:idx val="1"/>
          <c:order val="1"/>
          <c:tx>
            <c:strRef>
              <c:f>Dashboard!$D$18</c:f>
              <c:strCache>
                <c:ptCount val="1"/>
                <c:pt idx="0">
                  <c:v>Ausgaben</c:v>
                </c:pt>
              </c:strCache>
            </c:strRef>
          </c:tx>
          <c:spPr>
            <a:solidFill>
              <a:srgbClr val="C1912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Dashboard!$B$19:$B$30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Dashboard!$D$19:$D$30</c:f>
              <c:numCache>
                <c:formatCode>#,##0" €"</c:formatCode>
                <c:ptCount val="12"/>
                <c:pt idx="0">
                  <c:v>2772</c:v>
                </c:pt>
                <c:pt idx="1">
                  <c:v>2832</c:v>
                </c:pt>
                <c:pt idx="2">
                  <c:v>2811</c:v>
                </c:pt>
                <c:pt idx="3">
                  <c:v>3026</c:v>
                </c:pt>
                <c:pt idx="4">
                  <c:v>2686</c:v>
                </c:pt>
                <c:pt idx="5">
                  <c:v>2687</c:v>
                </c:pt>
                <c:pt idx="6">
                  <c:v>2695</c:v>
                </c:pt>
                <c:pt idx="7">
                  <c:v>2843</c:v>
                </c:pt>
                <c:pt idx="8">
                  <c:v>2801</c:v>
                </c:pt>
                <c:pt idx="9">
                  <c:v>2613</c:v>
                </c:pt>
                <c:pt idx="10">
                  <c:v>2746</c:v>
                </c:pt>
                <c:pt idx="11">
                  <c:v>2928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FD-438C-946A-A8EC7E60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5950202"/>
        <c:axId val="85154525"/>
      </c:barChart>
      <c:catAx>
        <c:axId val="5595020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5154525"/>
        <c:crosses val="autoZero"/>
        <c:auto val="1"/>
        <c:lblAlgn val="ctr"/>
        <c:lblOffset val="100"/>
        <c:noMultiLvlLbl val="0"/>
      </c:catAx>
      <c:valAx>
        <c:axId val="8515452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EUR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5595020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9</xdr:col>
      <xdr:colOff>28575</xdr:colOff>
      <xdr:row>46</xdr:row>
      <xdr:rowOff>165600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0"/>
  <sheetViews>
    <sheetView showGridLines="0" tabSelected="1" topLeftCell="A11" zoomScaleNormal="100" workbookViewId="0">
      <selection activeCell="S21" sqref="S21"/>
    </sheetView>
  </sheetViews>
  <sheetFormatPr baseColWidth="10" defaultColWidth="8.7109375" defaultRowHeight="15" x14ac:dyDescent="0.25"/>
  <cols>
    <col min="1" max="1" width="2.42578125" customWidth="1"/>
    <col min="2" max="2" width="24" customWidth="1"/>
    <col min="3" max="5" width="15" customWidth="1"/>
    <col min="6" max="6" width="11" customWidth="1"/>
    <col min="7" max="7" width="16" customWidth="1"/>
    <col min="8" max="8" width="15" customWidth="1"/>
    <col min="9" max="9" width="13" customWidth="1"/>
  </cols>
  <sheetData>
    <row r="1" spans="2:9" ht="33.75" customHeight="1" x14ac:dyDescent="0.25">
      <c r="B1" s="9" t="s">
        <v>87</v>
      </c>
      <c r="C1" s="9"/>
      <c r="D1" s="9"/>
      <c r="E1" s="9"/>
      <c r="F1" s="9"/>
      <c r="G1" s="9"/>
      <c r="H1" s="9"/>
      <c r="I1" s="9"/>
    </row>
    <row r="2" spans="2:9" ht="18" customHeight="1" x14ac:dyDescent="0.25">
      <c r="B2" s="8" t="s">
        <v>0</v>
      </c>
      <c r="C2" s="8"/>
      <c r="D2" s="8"/>
      <c r="E2" s="8"/>
      <c r="F2" s="8"/>
      <c r="G2" s="8"/>
      <c r="H2" s="8"/>
      <c r="I2" s="8"/>
    </row>
    <row r="3" spans="2:9" ht="6" customHeight="1" x14ac:dyDescent="0.25"/>
    <row r="4" spans="2:9" ht="18" customHeight="1" x14ac:dyDescent="0.25">
      <c r="B4" s="7" t="s">
        <v>1</v>
      </c>
      <c r="C4" s="7"/>
      <c r="D4" s="7" t="s">
        <v>2</v>
      </c>
      <c r="E4" s="7"/>
      <c r="F4" s="7" t="s">
        <v>3</v>
      </c>
      <c r="G4" s="7"/>
      <c r="H4" s="7" t="s">
        <v>4</v>
      </c>
      <c r="I4" s="7"/>
    </row>
    <row r="5" spans="2:9" ht="21.75" customHeight="1" x14ac:dyDescent="0.25">
      <c r="B5" s="6">
        <f>Jahresbudget!$AB$11</f>
        <v>42317</v>
      </c>
      <c r="C5" s="6"/>
      <c r="D5" s="6">
        <f>Jahresbudget!$AB$36</f>
        <v>33440</v>
      </c>
      <c r="E5" s="6"/>
      <c r="F5" s="6">
        <f>Jahresbudget!$AB$38</f>
        <v>8877</v>
      </c>
      <c r="G5" s="6"/>
      <c r="H5" s="5">
        <f>IFERROR(Jahresbudget!$AB$38/Jahresbudget!$AB$11,0)</f>
        <v>0.20977384975305433</v>
      </c>
      <c r="I5" s="5"/>
    </row>
    <row r="6" spans="2:9" ht="15.75" customHeight="1" x14ac:dyDescent="0.25">
      <c r="B6" s="6"/>
      <c r="C6" s="6"/>
      <c r="D6" s="6"/>
      <c r="E6" s="6"/>
      <c r="F6" s="6"/>
      <c r="G6" s="6"/>
      <c r="H6" s="5"/>
      <c r="I6" s="5"/>
    </row>
    <row r="7" spans="2:9" ht="7.5" customHeight="1" x14ac:dyDescent="0.25"/>
    <row r="8" spans="2:9" ht="18.75" customHeight="1" x14ac:dyDescent="0.25">
      <c r="B8" s="4" t="s">
        <v>5</v>
      </c>
      <c r="C8" s="4"/>
      <c r="D8" s="4"/>
      <c r="E8" s="4"/>
      <c r="F8" s="4"/>
      <c r="G8" s="4"/>
      <c r="H8" s="4"/>
      <c r="I8" s="4"/>
    </row>
    <row r="9" spans="2:9" ht="18" customHeight="1" x14ac:dyDescent="0.25">
      <c r="B9" s="10" t="s">
        <v>6</v>
      </c>
      <c r="C9" s="11">
        <v>1</v>
      </c>
      <c r="D9" s="12" t="str">
        <f>CHOOSE($C$9,"Januar","Februar","März","April","Mai","Juni","Juli","August","September","Oktober","November","Dezember")</f>
        <v>Januar</v>
      </c>
    </row>
    <row r="10" spans="2:9" ht="16.5" customHeight="1" x14ac:dyDescent="0.25">
      <c r="B10" s="13" t="s">
        <v>7</v>
      </c>
      <c r="C10" s="14" t="s">
        <v>8</v>
      </c>
      <c r="D10" s="14" t="s">
        <v>9</v>
      </c>
      <c r="E10" s="14" t="s">
        <v>10</v>
      </c>
      <c r="F10" s="14" t="s">
        <v>11</v>
      </c>
      <c r="G10" s="14" t="s">
        <v>12</v>
      </c>
      <c r="H10" s="14" t="s">
        <v>13</v>
      </c>
    </row>
    <row r="11" spans="2:9" ht="16.5" customHeight="1" x14ac:dyDescent="0.25">
      <c r="B11" s="15" t="s">
        <v>14</v>
      </c>
      <c r="C11" s="16">
        <f>INDEX(Jahresbudget!$C$11:$Z$11,1,($C$9-1)*2+1)</f>
        <v>3390</v>
      </c>
      <c r="D11" s="16">
        <f>INDEX(Jahresbudget!$C$11:$Z$11,1,($C$9-1)*2+2)</f>
        <v>3403</v>
      </c>
      <c r="E11" s="16">
        <f t="shared" ref="E11:E16" si="0">D11-C11</f>
        <v>13</v>
      </c>
      <c r="F11" s="17">
        <f t="shared" ref="F11:F16" si="1">IFERROR(E11/C11,0)</f>
        <v>3.8348082595870206E-3</v>
      </c>
      <c r="G11" s="18" t="str">
        <f>IF(D11&gt;=C11,"✓ im Plan","✗ unter Plan")</f>
        <v>✓ im Plan</v>
      </c>
      <c r="H11" s="16">
        <f>C11-D11</f>
        <v>-13</v>
      </c>
    </row>
    <row r="12" spans="2:9" ht="16.5" customHeight="1" x14ac:dyDescent="0.25">
      <c r="B12" s="15" t="s">
        <v>15</v>
      </c>
      <c r="C12" s="16">
        <f>INDEX(Jahresbudget!$C$19:$Z$19,1,($C$9-1)*2+1)</f>
        <v>1368</v>
      </c>
      <c r="D12" s="16">
        <f>INDEX(Jahresbudget!$C$19:$Z$19,1,($C$9-1)*2+2)</f>
        <v>1401</v>
      </c>
      <c r="E12" s="16">
        <f t="shared" si="0"/>
        <v>33</v>
      </c>
      <c r="F12" s="17">
        <f t="shared" si="1"/>
        <v>2.4122807017543858E-2</v>
      </c>
      <c r="G12" s="18" t="str">
        <f>IF(D12&lt;=C12,"✓ im Plan","✗ über Budget")</f>
        <v>✗ über Budget</v>
      </c>
      <c r="H12" s="16">
        <f>C12-D12</f>
        <v>-33</v>
      </c>
    </row>
    <row r="13" spans="2:9" ht="16.5" customHeight="1" x14ac:dyDescent="0.25">
      <c r="B13" s="15" t="s">
        <v>16</v>
      </c>
      <c r="C13" s="16">
        <f>INDEX(Jahresbudget!$C$27:$Z$27,1,($C$9-1)*2+1)</f>
        <v>830</v>
      </c>
      <c r="D13" s="16">
        <f>INDEX(Jahresbudget!$C$27:$Z$27,1,($C$9-1)*2+2)</f>
        <v>845</v>
      </c>
      <c r="E13" s="16">
        <f t="shared" si="0"/>
        <v>15</v>
      </c>
      <c r="F13" s="17">
        <f t="shared" si="1"/>
        <v>1.8072289156626505E-2</v>
      </c>
      <c r="G13" s="18" t="str">
        <f>IF(D13&lt;=C13,"✓ im Plan","✗ über Budget")</f>
        <v>✗ über Budget</v>
      </c>
      <c r="H13" s="16">
        <f>C13-D13</f>
        <v>-15</v>
      </c>
    </row>
    <row r="14" spans="2:9" ht="16.5" customHeight="1" x14ac:dyDescent="0.25">
      <c r="B14" s="15" t="s">
        <v>17</v>
      </c>
      <c r="C14" s="16">
        <f>INDEX(Jahresbudget!$C$34:$Z$34,1,($C$9-1)*2+1)</f>
        <v>570</v>
      </c>
      <c r="D14" s="16">
        <f>INDEX(Jahresbudget!$C$34:$Z$34,1,($C$9-1)*2+2)</f>
        <v>526</v>
      </c>
      <c r="E14" s="16">
        <f t="shared" si="0"/>
        <v>-44</v>
      </c>
      <c r="F14" s="17">
        <f t="shared" si="1"/>
        <v>-7.7192982456140355E-2</v>
      </c>
      <c r="G14" s="18" t="str">
        <f>IF(D14&lt;=C14,"✓ im Plan","✗ über Budget")</f>
        <v>✓ im Plan</v>
      </c>
      <c r="H14" s="16">
        <f>C14-D14</f>
        <v>44</v>
      </c>
    </row>
    <row r="15" spans="2:9" ht="16.5" customHeight="1" x14ac:dyDescent="0.25">
      <c r="B15" s="19" t="s">
        <v>18</v>
      </c>
      <c r="C15" s="20">
        <f>INDEX(Jahresbudget!$C$36:$Z$36,1,($C$9-1)*2+1)</f>
        <v>2768</v>
      </c>
      <c r="D15" s="20">
        <f>INDEX(Jahresbudget!$C$36:$Z$36,1,($C$9-1)*2+2)</f>
        <v>2772</v>
      </c>
      <c r="E15" s="20">
        <f t="shared" si="0"/>
        <v>4</v>
      </c>
      <c r="F15" s="21">
        <f t="shared" si="1"/>
        <v>1.4450867052023121E-3</v>
      </c>
      <c r="G15" s="22" t="str">
        <f>IF(D15&lt;=C15,"✓ im Plan","✗ über Budget")</f>
        <v>✗ über Budget</v>
      </c>
      <c r="H15" s="20">
        <f>C15-D15</f>
        <v>-4</v>
      </c>
    </row>
    <row r="16" spans="2:9" ht="16.5" customHeight="1" x14ac:dyDescent="0.25">
      <c r="B16" s="23" t="s">
        <v>19</v>
      </c>
      <c r="C16" s="24">
        <f>INDEX(Jahresbudget!$C$38:$Z$38,1,($C$9-1)*2+1)</f>
        <v>622</v>
      </c>
      <c r="D16" s="24">
        <f>INDEX(Jahresbudget!$C$38:$Z$38,1,($C$9-1)*2+2)</f>
        <v>631</v>
      </c>
      <c r="E16" s="24">
        <f t="shared" si="0"/>
        <v>9</v>
      </c>
      <c r="F16" s="25">
        <f t="shared" si="1"/>
        <v>1.4469453376205787E-2</v>
      </c>
      <c r="G16" s="26" t="str">
        <f>IF(D16&gt;=0,"✓ positiv","✗ negativ")</f>
        <v>✓ positiv</v>
      </c>
      <c r="H16" s="24"/>
    </row>
    <row r="17" spans="2:9" ht="18.75" customHeight="1" x14ac:dyDescent="0.25">
      <c r="B17" s="4" t="s">
        <v>20</v>
      </c>
      <c r="C17" s="4"/>
      <c r="D17" s="4"/>
      <c r="E17" s="4"/>
      <c r="F17" s="4"/>
      <c r="G17" s="4"/>
      <c r="H17" s="4"/>
      <c r="I17" s="4"/>
    </row>
    <row r="18" spans="2:9" ht="15.75" customHeight="1" x14ac:dyDescent="0.25">
      <c r="B18" s="13" t="s">
        <v>21</v>
      </c>
      <c r="C18" s="14" t="s">
        <v>14</v>
      </c>
      <c r="D18" s="14" t="s">
        <v>22</v>
      </c>
      <c r="E18" s="14" t="s">
        <v>19</v>
      </c>
    </row>
    <row r="19" spans="2:9" ht="15" customHeight="1" x14ac:dyDescent="0.25">
      <c r="B19" s="15" t="s">
        <v>23</v>
      </c>
      <c r="C19" s="16">
        <f>INDEX(Jahresbudget!$C$11:$Z$11,1,2)</f>
        <v>3403</v>
      </c>
      <c r="D19" s="16">
        <f>INDEX(Jahresbudget!$C$36:$Z$36,1,2)</f>
        <v>2772</v>
      </c>
      <c r="E19" s="16">
        <f t="shared" ref="E19:E30" si="2">C19-D19</f>
        <v>631</v>
      </c>
    </row>
    <row r="20" spans="2:9" ht="15" customHeight="1" x14ac:dyDescent="0.25">
      <c r="B20" s="15" t="s">
        <v>24</v>
      </c>
      <c r="C20" s="16">
        <f>INDEX(Jahresbudget!$C$11:$Z$11,1,4)</f>
        <v>3327</v>
      </c>
      <c r="D20" s="16">
        <f>INDEX(Jahresbudget!$C$36:$Z$36,1,4)</f>
        <v>2832</v>
      </c>
      <c r="E20" s="16">
        <f t="shared" si="2"/>
        <v>495</v>
      </c>
    </row>
    <row r="21" spans="2:9" ht="15" customHeight="1" x14ac:dyDescent="0.25">
      <c r="B21" s="15" t="s">
        <v>25</v>
      </c>
      <c r="C21" s="16">
        <f>INDEX(Jahresbudget!$C$11:$Z$11,1,6)</f>
        <v>3583</v>
      </c>
      <c r="D21" s="16">
        <f>INDEX(Jahresbudget!$C$36:$Z$36,1,6)</f>
        <v>2811</v>
      </c>
      <c r="E21" s="16">
        <f t="shared" si="2"/>
        <v>772</v>
      </c>
    </row>
    <row r="22" spans="2:9" ht="15" customHeight="1" x14ac:dyDescent="0.25">
      <c r="B22" s="15" t="s">
        <v>26</v>
      </c>
      <c r="C22" s="16">
        <f>INDEX(Jahresbudget!$C$11:$Z$11,1,8)</f>
        <v>3355</v>
      </c>
      <c r="D22" s="16">
        <f>INDEX(Jahresbudget!$C$36:$Z$36,1,8)</f>
        <v>3026</v>
      </c>
      <c r="E22" s="16">
        <f t="shared" si="2"/>
        <v>329</v>
      </c>
    </row>
    <row r="23" spans="2:9" ht="15" customHeight="1" x14ac:dyDescent="0.25">
      <c r="B23" s="15" t="s">
        <v>27</v>
      </c>
      <c r="C23" s="16">
        <f>INDEX(Jahresbudget!$C$11:$Z$11,1,10)</f>
        <v>3417</v>
      </c>
      <c r="D23" s="16">
        <f>INDEX(Jahresbudget!$C$36:$Z$36,1,10)</f>
        <v>2686</v>
      </c>
      <c r="E23" s="16">
        <f t="shared" si="2"/>
        <v>731</v>
      </c>
    </row>
    <row r="24" spans="2:9" ht="15" customHeight="1" x14ac:dyDescent="0.25">
      <c r="B24" s="15" t="s">
        <v>28</v>
      </c>
      <c r="C24" s="16">
        <f>INDEX(Jahresbudget!$C$11:$Z$11,1,12)</f>
        <v>4038</v>
      </c>
      <c r="D24" s="16">
        <f>INDEX(Jahresbudget!$C$36:$Z$36,1,12)</f>
        <v>2687</v>
      </c>
      <c r="E24" s="16">
        <f t="shared" si="2"/>
        <v>1351</v>
      </c>
    </row>
    <row r="25" spans="2:9" ht="15" customHeight="1" x14ac:dyDescent="0.25">
      <c r="B25" s="15" t="s">
        <v>29</v>
      </c>
      <c r="C25" s="16">
        <f>INDEX(Jahresbudget!$C$11:$Z$11,1,14)</f>
        <v>3442</v>
      </c>
      <c r="D25" s="16">
        <f>INDEX(Jahresbudget!$C$36:$Z$36,1,14)</f>
        <v>2695</v>
      </c>
      <c r="E25" s="16">
        <f t="shared" si="2"/>
        <v>747</v>
      </c>
    </row>
    <row r="26" spans="2:9" ht="15" customHeight="1" x14ac:dyDescent="0.25">
      <c r="B26" s="15" t="s">
        <v>30</v>
      </c>
      <c r="C26" s="16">
        <f>INDEX(Jahresbudget!$C$11:$Z$11,1,16)</f>
        <v>3483</v>
      </c>
      <c r="D26" s="16">
        <f>INDEX(Jahresbudget!$C$36:$Z$36,1,16)</f>
        <v>2843</v>
      </c>
      <c r="E26" s="16">
        <f t="shared" si="2"/>
        <v>640</v>
      </c>
    </row>
    <row r="27" spans="2:9" ht="15" customHeight="1" x14ac:dyDescent="0.25">
      <c r="B27" s="15" t="s">
        <v>31</v>
      </c>
      <c r="C27" s="16">
        <f>INDEX(Jahresbudget!$C$11:$Z$11,1,18)</f>
        <v>3425</v>
      </c>
      <c r="D27" s="16">
        <f>INDEX(Jahresbudget!$C$36:$Z$36,1,18)</f>
        <v>2801</v>
      </c>
      <c r="E27" s="16">
        <f t="shared" si="2"/>
        <v>624</v>
      </c>
    </row>
    <row r="28" spans="2:9" ht="15" customHeight="1" x14ac:dyDescent="0.25">
      <c r="B28" s="15" t="s">
        <v>32</v>
      </c>
      <c r="C28" s="16">
        <f>INDEX(Jahresbudget!$C$11:$Z$11,1,20)</f>
        <v>3333</v>
      </c>
      <c r="D28" s="16">
        <f>INDEX(Jahresbudget!$C$36:$Z$36,1,20)</f>
        <v>2613</v>
      </c>
      <c r="E28" s="16">
        <f t="shared" si="2"/>
        <v>720</v>
      </c>
    </row>
    <row r="29" spans="2:9" ht="15" customHeight="1" x14ac:dyDescent="0.25">
      <c r="B29" s="15" t="s">
        <v>33</v>
      </c>
      <c r="C29" s="16">
        <f>INDEX(Jahresbudget!$C$11:$Z$11,1,22)</f>
        <v>3953</v>
      </c>
      <c r="D29" s="16">
        <f>INDEX(Jahresbudget!$C$36:$Z$36,1,22)</f>
        <v>2746</v>
      </c>
      <c r="E29" s="16">
        <f t="shared" si="2"/>
        <v>1207</v>
      </c>
    </row>
    <row r="30" spans="2:9" ht="15" customHeight="1" x14ac:dyDescent="0.25">
      <c r="B30" s="15" t="s">
        <v>34</v>
      </c>
      <c r="C30" s="16">
        <f>INDEX(Jahresbudget!$C$11:$Z$11,1,24)</f>
        <v>3558</v>
      </c>
      <c r="D30" s="16">
        <f>INDEX(Jahresbudget!$C$36:$Z$36,1,24)</f>
        <v>2928</v>
      </c>
      <c r="E30" s="16">
        <f t="shared" si="2"/>
        <v>630</v>
      </c>
    </row>
  </sheetData>
  <mergeCells count="12">
    <mergeCell ref="B17:I17"/>
    <mergeCell ref="B5:C6"/>
    <mergeCell ref="D5:E6"/>
    <mergeCell ref="F5:G6"/>
    <mergeCell ref="H5:I6"/>
    <mergeCell ref="B8:I8"/>
    <mergeCell ref="B1:I1"/>
    <mergeCell ref="B2:I2"/>
    <mergeCell ref="B4:C4"/>
    <mergeCell ref="D4:E4"/>
    <mergeCell ref="F4:G4"/>
    <mergeCell ref="H4:I4"/>
  </mergeCells>
  <conditionalFormatting sqref="C16:E16">
    <cfRule type="cellIs" dxfId="5" priority="5" operator="lessThan">
      <formula>0</formula>
    </cfRule>
  </conditionalFormatting>
  <conditionalFormatting sqref="E19:E30">
    <cfRule type="cellIs" dxfId="4" priority="6" operator="lessThan">
      <formula>0</formula>
    </cfRule>
  </conditionalFormatting>
  <conditionalFormatting sqref="F5">
    <cfRule type="cellIs" dxfId="3" priority="2" operator="lessThan">
      <formula>0</formula>
    </cfRule>
  </conditionalFormatting>
  <conditionalFormatting sqref="G11:G16">
    <cfRule type="expression" dxfId="2" priority="3">
      <formula>ISNUMBER(SEARCH("✗",G11))</formula>
    </cfRule>
    <cfRule type="expression" dxfId="1" priority="4">
      <formula>ISNUMBER(SEARCH("✓",G11))</formula>
    </cfRule>
  </conditionalFormatting>
  <dataValidations count="1">
    <dataValidation type="list" sqref="C9" xr:uid="{00000000-0002-0000-0000-000000000000}">
      <formula1>"1,2,3,4,5,6,7,8,9,10,11,12"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4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34" customWidth="1"/>
    <col min="3" max="26" width="8.5703125" customWidth="1"/>
    <col min="27" max="28" width="12.42578125" customWidth="1"/>
  </cols>
  <sheetData>
    <row r="1" spans="2:28" ht="33.75" customHeight="1" x14ac:dyDescent="0.25">
      <c r="B1" s="9" t="s">
        <v>35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2:28" ht="18" customHeight="1" x14ac:dyDescent="0.25">
      <c r="B2" s="8" t="s">
        <v>36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2:28" ht="6" customHeight="1" x14ac:dyDescent="0.25"/>
    <row r="4" spans="2:28" ht="19.5" customHeight="1" x14ac:dyDescent="0.25">
      <c r="B4" s="3" t="s">
        <v>37</v>
      </c>
      <c r="C4" s="2" t="s">
        <v>23</v>
      </c>
      <c r="D4" s="2"/>
      <c r="E4" s="2" t="s">
        <v>24</v>
      </c>
      <c r="F4" s="2"/>
      <c r="G4" s="2" t="s">
        <v>25</v>
      </c>
      <c r="H4" s="2"/>
      <c r="I4" s="2" t="s">
        <v>26</v>
      </c>
      <c r="J4" s="2"/>
      <c r="K4" s="2" t="s">
        <v>27</v>
      </c>
      <c r="L4" s="2"/>
      <c r="M4" s="2" t="s">
        <v>28</v>
      </c>
      <c r="N4" s="2"/>
      <c r="O4" s="2" t="s">
        <v>29</v>
      </c>
      <c r="P4" s="2"/>
      <c r="Q4" s="2" t="s">
        <v>30</v>
      </c>
      <c r="R4" s="2"/>
      <c r="S4" s="2" t="s">
        <v>31</v>
      </c>
      <c r="T4" s="2"/>
      <c r="U4" s="2" t="s">
        <v>32</v>
      </c>
      <c r="V4" s="2"/>
      <c r="W4" s="2" t="s">
        <v>33</v>
      </c>
      <c r="X4" s="2"/>
      <c r="Y4" s="2" t="s">
        <v>34</v>
      </c>
      <c r="Z4" s="2"/>
      <c r="AA4" s="2" t="s">
        <v>38</v>
      </c>
      <c r="AB4" s="2"/>
    </row>
    <row r="5" spans="2:28" ht="15.75" customHeight="1" x14ac:dyDescent="0.25">
      <c r="B5" s="3"/>
      <c r="C5" s="14" t="s">
        <v>39</v>
      </c>
      <c r="D5" s="14" t="s">
        <v>9</v>
      </c>
      <c r="E5" s="14" t="s">
        <v>39</v>
      </c>
      <c r="F5" s="14" t="s">
        <v>9</v>
      </c>
      <c r="G5" s="14" t="s">
        <v>39</v>
      </c>
      <c r="H5" s="14" t="s">
        <v>9</v>
      </c>
      <c r="I5" s="14" t="s">
        <v>39</v>
      </c>
      <c r="J5" s="14" t="s">
        <v>9</v>
      </c>
      <c r="K5" s="14" t="s">
        <v>39</v>
      </c>
      <c r="L5" s="14" t="s">
        <v>9</v>
      </c>
      <c r="M5" s="14" t="s">
        <v>39</v>
      </c>
      <c r="N5" s="14" t="s">
        <v>9</v>
      </c>
      <c r="O5" s="14" t="s">
        <v>39</v>
      </c>
      <c r="P5" s="14" t="s">
        <v>9</v>
      </c>
      <c r="Q5" s="14" t="s">
        <v>39</v>
      </c>
      <c r="R5" s="14" t="s">
        <v>9</v>
      </c>
      <c r="S5" s="14" t="s">
        <v>39</v>
      </c>
      <c r="T5" s="14" t="s">
        <v>9</v>
      </c>
      <c r="U5" s="14" t="s">
        <v>39</v>
      </c>
      <c r="V5" s="14" t="s">
        <v>9</v>
      </c>
      <c r="W5" s="14" t="s">
        <v>39</v>
      </c>
      <c r="X5" s="14" t="s">
        <v>9</v>
      </c>
      <c r="Y5" s="14" t="s">
        <v>39</v>
      </c>
      <c r="Z5" s="14" t="s">
        <v>9</v>
      </c>
      <c r="AA5" s="14" t="s">
        <v>39</v>
      </c>
      <c r="AB5" s="14" t="s">
        <v>9</v>
      </c>
    </row>
    <row r="6" spans="2:28" ht="18.75" customHeight="1" x14ac:dyDescent="0.25">
      <c r="B6" s="4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2:28" ht="15.75" customHeight="1" x14ac:dyDescent="0.25">
      <c r="B7" s="27" t="s">
        <v>41</v>
      </c>
      <c r="C7" s="28">
        <v>2980</v>
      </c>
      <c r="D7" s="28">
        <v>2980</v>
      </c>
      <c r="E7" s="28">
        <v>2980</v>
      </c>
      <c r="F7" s="28">
        <v>2980</v>
      </c>
      <c r="G7" s="28">
        <v>2980</v>
      </c>
      <c r="H7" s="28">
        <v>2980</v>
      </c>
      <c r="I7" s="28">
        <v>2980</v>
      </c>
      <c r="J7" s="28">
        <v>2980</v>
      </c>
      <c r="K7" s="28">
        <v>2980</v>
      </c>
      <c r="L7" s="28">
        <v>2980</v>
      </c>
      <c r="M7" s="28">
        <v>2980</v>
      </c>
      <c r="N7" s="28">
        <v>3560</v>
      </c>
      <c r="O7" s="28">
        <v>2980</v>
      </c>
      <c r="P7" s="28">
        <v>2980</v>
      </c>
      <c r="Q7" s="28">
        <v>2980</v>
      </c>
      <c r="R7" s="28">
        <v>2980</v>
      </c>
      <c r="S7" s="28">
        <v>2980</v>
      </c>
      <c r="T7" s="28">
        <v>2980</v>
      </c>
      <c r="U7" s="28">
        <v>2980</v>
      </c>
      <c r="V7" s="28">
        <v>2980</v>
      </c>
      <c r="W7" s="28">
        <v>2980</v>
      </c>
      <c r="X7" s="28">
        <v>3580</v>
      </c>
      <c r="Y7" s="28">
        <v>2980</v>
      </c>
      <c r="Z7" s="28">
        <v>2980</v>
      </c>
      <c r="AA7" s="20">
        <f t="shared" ref="AA7:AB11" si="0">C7+E7+G7+I7+K7+M7+O7+Q7+S7+U7+W7+Y7</f>
        <v>35760</v>
      </c>
      <c r="AB7" s="20">
        <f t="shared" si="0"/>
        <v>36940</v>
      </c>
    </row>
    <row r="8" spans="2:28" ht="15.75" customHeight="1" x14ac:dyDescent="0.25">
      <c r="B8" s="27" t="s">
        <v>42</v>
      </c>
      <c r="C8" s="28">
        <v>350</v>
      </c>
      <c r="D8" s="28">
        <v>368</v>
      </c>
      <c r="E8" s="28">
        <v>350</v>
      </c>
      <c r="F8" s="28">
        <v>290</v>
      </c>
      <c r="G8" s="28">
        <v>350</v>
      </c>
      <c r="H8" s="28">
        <v>322</v>
      </c>
      <c r="I8" s="28">
        <v>350</v>
      </c>
      <c r="J8" s="28">
        <v>315</v>
      </c>
      <c r="K8" s="28">
        <v>350</v>
      </c>
      <c r="L8" s="28">
        <v>380</v>
      </c>
      <c r="M8" s="28">
        <v>350</v>
      </c>
      <c r="N8" s="28">
        <v>372</v>
      </c>
      <c r="O8" s="28">
        <v>350</v>
      </c>
      <c r="P8" s="28">
        <v>399</v>
      </c>
      <c r="Q8" s="28">
        <v>350</v>
      </c>
      <c r="R8" s="28">
        <v>298</v>
      </c>
      <c r="S8" s="28">
        <v>350</v>
      </c>
      <c r="T8" s="28">
        <v>340</v>
      </c>
      <c r="U8" s="28">
        <v>350</v>
      </c>
      <c r="V8" s="28">
        <v>291</v>
      </c>
      <c r="W8" s="28">
        <v>350</v>
      </c>
      <c r="X8" s="28">
        <v>315</v>
      </c>
      <c r="Y8" s="28">
        <v>350</v>
      </c>
      <c r="Z8" s="28">
        <v>351</v>
      </c>
      <c r="AA8" s="20">
        <f t="shared" si="0"/>
        <v>4200</v>
      </c>
      <c r="AB8" s="20">
        <f t="shared" si="0"/>
        <v>4041</v>
      </c>
    </row>
    <row r="9" spans="2:28" ht="15.75" customHeight="1" x14ac:dyDescent="0.25">
      <c r="B9" s="27" t="s">
        <v>43</v>
      </c>
      <c r="C9" s="28">
        <v>60</v>
      </c>
      <c r="D9" s="28">
        <v>55</v>
      </c>
      <c r="E9" s="28">
        <v>60</v>
      </c>
      <c r="F9" s="28">
        <v>57</v>
      </c>
      <c r="G9" s="28">
        <v>60</v>
      </c>
      <c r="H9" s="28">
        <v>101</v>
      </c>
      <c r="I9" s="28">
        <v>60</v>
      </c>
      <c r="J9" s="28">
        <v>60</v>
      </c>
      <c r="K9" s="28">
        <v>60</v>
      </c>
      <c r="L9" s="28">
        <v>57</v>
      </c>
      <c r="M9" s="28">
        <v>60</v>
      </c>
      <c r="N9" s="28">
        <v>106</v>
      </c>
      <c r="O9" s="28">
        <v>60</v>
      </c>
      <c r="P9" s="28">
        <v>63</v>
      </c>
      <c r="Q9" s="28">
        <v>60</v>
      </c>
      <c r="R9" s="28">
        <v>55</v>
      </c>
      <c r="S9" s="28">
        <v>60</v>
      </c>
      <c r="T9" s="28">
        <v>105</v>
      </c>
      <c r="U9" s="28">
        <v>60</v>
      </c>
      <c r="V9" s="28">
        <v>62</v>
      </c>
      <c r="W9" s="28">
        <v>60</v>
      </c>
      <c r="X9" s="28">
        <v>58</v>
      </c>
      <c r="Y9" s="28">
        <v>60</v>
      </c>
      <c r="Z9" s="28">
        <v>107</v>
      </c>
      <c r="AA9" s="20">
        <f t="shared" si="0"/>
        <v>720</v>
      </c>
      <c r="AB9" s="20">
        <f t="shared" si="0"/>
        <v>886</v>
      </c>
    </row>
    <row r="10" spans="2:28" ht="15.75" customHeight="1" x14ac:dyDescent="0.25">
      <c r="B10" s="27" t="s">
        <v>44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180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150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120</v>
      </c>
      <c r="AA10" s="20">
        <f t="shared" si="0"/>
        <v>0</v>
      </c>
      <c r="AB10" s="20">
        <f t="shared" si="0"/>
        <v>450</v>
      </c>
    </row>
    <row r="11" spans="2:28" ht="18" customHeight="1" x14ac:dyDescent="0.25">
      <c r="B11" s="29" t="s">
        <v>45</v>
      </c>
      <c r="C11" s="30">
        <f t="shared" ref="C11:Z11" si="1">SUM(C7:C10)</f>
        <v>3390</v>
      </c>
      <c r="D11" s="30">
        <f t="shared" si="1"/>
        <v>3403</v>
      </c>
      <c r="E11" s="30">
        <f t="shared" si="1"/>
        <v>3390</v>
      </c>
      <c r="F11" s="30">
        <f t="shared" si="1"/>
        <v>3327</v>
      </c>
      <c r="G11" s="30">
        <f t="shared" si="1"/>
        <v>3390</v>
      </c>
      <c r="H11" s="30">
        <f t="shared" si="1"/>
        <v>3583</v>
      </c>
      <c r="I11" s="30">
        <f t="shared" si="1"/>
        <v>3390</v>
      </c>
      <c r="J11" s="30">
        <f t="shared" si="1"/>
        <v>3355</v>
      </c>
      <c r="K11" s="30">
        <f t="shared" si="1"/>
        <v>3390</v>
      </c>
      <c r="L11" s="30">
        <f t="shared" si="1"/>
        <v>3417</v>
      </c>
      <c r="M11" s="30">
        <f t="shared" si="1"/>
        <v>3390</v>
      </c>
      <c r="N11" s="30">
        <f t="shared" si="1"/>
        <v>4038</v>
      </c>
      <c r="O11" s="30">
        <f t="shared" si="1"/>
        <v>3390</v>
      </c>
      <c r="P11" s="30">
        <f t="shared" si="1"/>
        <v>3442</v>
      </c>
      <c r="Q11" s="30">
        <f t="shared" si="1"/>
        <v>3390</v>
      </c>
      <c r="R11" s="30">
        <f t="shared" si="1"/>
        <v>3483</v>
      </c>
      <c r="S11" s="30">
        <f t="shared" si="1"/>
        <v>3390</v>
      </c>
      <c r="T11" s="30">
        <f t="shared" si="1"/>
        <v>3425</v>
      </c>
      <c r="U11" s="30">
        <f t="shared" si="1"/>
        <v>3390</v>
      </c>
      <c r="V11" s="30">
        <f t="shared" si="1"/>
        <v>3333</v>
      </c>
      <c r="W11" s="30">
        <f t="shared" si="1"/>
        <v>3390</v>
      </c>
      <c r="X11" s="30">
        <f t="shared" si="1"/>
        <v>3953</v>
      </c>
      <c r="Y11" s="30">
        <f t="shared" si="1"/>
        <v>3390</v>
      </c>
      <c r="Z11" s="30">
        <f t="shared" si="1"/>
        <v>3558</v>
      </c>
      <c r="AA11" s="30">
        <f t="shared" si="0"/>
        <v>40680</v>
      </c>
      <c r="AB11" s="30">
        <f t="shared" si="0"/>
        <v>42317</v>
      </c>
    </row>
    <row r="12" spans="2:28" ht="6" customHeight="1" x14ac:dyDescent="0.25"/>
    <row r="13" spans="2:28" ht="18.75" customHeight="1" x14ac:dyDescent="0.25">
      <c r="B13" s="4" t="s">
        <v>46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2:28" ht="15.75" customHeight="1" x14ac:dyDescent="0.25">
      <c r="B14" s="27" t="s">
        <v>47</v>
      </c>
      <c r="C14" s="28">
        <v>890</v>
      </c>
      <c r="D14" s="28">
        <v>890</v>
      </c>
      <c r="E14" s="28">
        <v>890</v>
      </c>
      <c r="F14" s="28">
        <v>890</v>
      </c>
      <c r="G14" s="28">
        <v>890</v>
      </c>
      <c r="H14" s="28">
        <v>890</v>
      </c>
      <c r="I14" s="28">
        <v>890</v>
      </c>
      <c r="J14" s="28">
        <v>890</v>
      </c>
      <c r="K14" s="28">
        <v>890</v>
      </c>
      <c r="L14" s="28">
        <v>890</v>
      </c>
      <c r="M14" s="28">
        <v>890</v>
      </c>
      <c r="N14" s="28">
        <v>890</v>
      </c>
      <c r="O14" s="28">
        <v>890</v>
      </c>
      <c r="P14" s="28">
        <v>890</v>
      </c>
      <c r="Q14" s="28">
        <v>890</v>
      </c>
      <c r="R14" s="28">
        <v>890</v>
      </c>
      <c r="S14" s="28">
        <v>890</v>
      </c>
      <c r="T14" s="28">
        <v>890</v>
      </c>
      <c r="U14" s="28">
        <v>890</v>
      </c>
      <c r="V14" s="28">
        <v>890</v>
      </c>
      <c r="W14" s="28">
        <v>890</v>
      </c>
      <c r="X14" s="28">
        <v>890</v>
      </c>
      <c r="Y14" s="28">
        <v>890</v>
      </c>
      <c r="Z14" s="28">
        <v>890</v>
      </c>
      <c r="AA14" s="20">
        <f t="shared" ref="AA14:AB19" si="2">C14+E14+G14+I14+K14+M14+O14+Q14+S14+U14+W14+Y14</f>
        <v>10680</v>
      </c>
      <c r="AB14" s="20">
        <f t="shared" si="2"/>
        <v>10680</v>
      </c>
    </row>
    <row r="15" spans="2:28" ht="15.75" customHeight="1" x14ac:dyDescent="0.25">
      <c r="B15" s="27" t="s">
        <v>48</v>
      </c>
      <c r="C15" s="28">
        <v>165</v>
      </c>
      <c r="D15" s="28">
        <v>198</v>
      </c>
      <c r="E15" s="28">
        <v>165</v>
      </c>
      <c r="F15" s="28">
        <v>185</v>
      </c>
      <c r="G15" s="28">
        <v>165</v>
      </c>
      <c r="H15" s="28">
        <v>169</v>
      </c>
      <c r="I15" s="28">
        <v>165</v>
      </c>
      <c r="J15" s="28">
        <v>157</v>
      </c>
      <c r="K15" s="28">
        <v>165</v>
      </c>
      <c r="L15" s="28">
        <v>158</v>
      </c>
      <c r="M15" s="28">
        <v>165</v>
      </c>
      <c r="N15" s="28">
        <v>150</v>
      </c>
      <c r="O15" s="28">
        <v>165</v>
      </c>
      <c r="P15" s="28">
        <v>152</v>
      </c>
      <c r="Q15" s="28">
        <v>165</v>
      </c>
      <c r="R15" s="28">
        <v>153</v>
      </c>
      <c r="S15" s="28">
        <v>165</v>
      </c>
      <c r="T15" s="28">
        <v>159</v>
      </c>
      <c r="U15" s="28">
        <v>165</v>
      </c>
      <c r="V15" s="28">
        <v>174</v>
      </c>
      <c r="W15" s="28">
        <v>165</v>
      </c>
      <c r="X15" s="28">
        <v>180</v>
      </c>
      <c r="Y15" s="28">
        <v>165</v>
      </c>
      <c r="Z15" s="28">
        <v>192</v>
      </c>
      <c r="AA15" s="20">
        <f t="shared" si="2"/>
        <v>1980</v>
      </c>
      <c r="AB15" s="20">
        <f t="shared" si="2"/>
        <v>2027</v>
      </c>
    </row>
    <row r="16" spans="2:28" ht="15.75" customHeight="1" x14ac:dyDescent="0.25">
      <c r="B16" s="27" t="s">
        <v>49</v>
      </c>
      <c r="C16" s="28">
        <v>55</v>
      </c>
      <c r="D16" s="28">
        <v>55</v>
      </c>
      <c r="E16" s="28">
        <v>55</v>
      </c>
      <c r="F16" s="28">
        <v>55</v>
      </c>
      <c r="G16" s="28">
        <v>55</v>
      </c>
      <c r="H16" s="28">
        <v>55</v>
      </c>
      <c r="I16" s="28">
        <v>55</v>
      </c>
      <c r="J16" s="28">
        <v>55</v>
      </c>
      <c r="K16" s="28">
        <v>55</v>
      </c>
      <c r="L16" s="28">
        <v>55</v>
      </c>
      <c r="M16" s="28">
        <v>55</v>
      </c>
      <c r="N16" s="28">
        <v>55</v>
      </c>
      <c r="O16" s="28">
        <v>55</v>
      </c>
      <c r="P16" s="28">
        <v>55</v>
      </c>
      <c r="Q16" s="28">
        <v>55</v>
      </c>
      <c r="R16" s="28">
        <v>55</v>
      </c>
      <c r="S16" s="28">
        <v>55</v>
      </c>
      <c r="T16" s="28">
        <v>55</v>
      </c>
      <c r="U16" s="28">
        <v>55</v>
      </c>
      <c r="V16" s="28">
        <v>55</v>
      </c>
      <c r="W16" s="28">
        <v>55</v>
      </c>
      <c r="X16" s="28">
        <v>55</v>
      </c>
      <c r="Y16" s="28">
        <v>55</v>
      </c>
      <c r="Z16" s="28">
        <v>55</v>
      </c>
      <c r="AA16" s="20">
        <f t="shared" si="2"/>
        <v>660</v>
      </c>
      <c r="AB16" s="20">
        <f t="shared" si="2"/>
        <v>660</v>
      </c>
    </row>
    <row r="17" spans="2:28" ht="15.75" customHeight="1" x14ac:dyDescent="0.25">
      <c r="B17" s="27" t="s">
        <v>50</v>
      </c>
      <c r="C17" s="28">
        <v>210</v>
      </c>
      <c r="D17" s="28">
        <v>210</v>
      </c>
      <c r="E17" s="28">
        <v>210</v>
      </c>
      <c r="F17" s="28">
        <v>210</v>
      </c>
      <c r="G17" s="28">
        <v>210</v>
      </c>
      <c r="H17" s="28">
        <v>210</v>
      </c>
      <c r="I17" s="28">
        <v>210</v>
      </c>
      <c r="J17" s="28">
        <v>210</v>
      </c>
      <c r="K17" s="28">
        <v>210</v>
      </c>
      <c r="L17" s="28">
        <v>210</v>
      </c>
      <c r="M17" s="28">
        <v>210</v>
      </c>
      <c r="N17" s="28">
        <v>210</v>
      </c>
      <c r="O17" s="28">
        <v>210</v>
      </c>
      <c r="P17" s="28">
        <v>210</v>
      </c>
      <c r="Q17" s="28">
        <v>210</v>
      </c>
      <c r="R17" s="28">
        <v>210</v>
      </c>
      <c r="S17" s="28">
        <v>210</v>
      </c>
      <c r="T17" s="28">
        <v>210</v>
      </c>
      <c r="U17" s="28">
        <v>210</v>
      </c>
      <c r="V17" s="28">
        <v>210</v>
      </c>
      <c r="W17" s="28">
        <v>210</v>
      </c>
      <c r="X17" s="28">
        <v>210</v>
      </c>
      <c r="Y17" s="28">
        <v>210</v>
      </c>
      <c r="Z17" s="28">
        <v>210</v>
      </c>
      <c r="AA17" s="20">
        <f t="shared" si="2"/>
        <v>2520</v>
      </c>
      <c r="AB17" s="20">
        <f t="shared" si="2"/>
        <v>2520</v>
      </c>
    </row>
    <row r="18" spans="2:28" ht="15.75" customHeight="1" x14ac:dyDescent="0.25">
      <c r="B18" s="27" t="s">
        <v>51</v>
      </c>
      <c r="C18" s="28">
        <v>48</v>
      </c>
      <c r="D18" s="28">
        <v>48</v>
      </c>
      <c r="E18" s="28">
        <v>48</v>
      </c>
      <c r="F18" s="28">
        <v>48</v>
      </c>
      <c r="G18" s="28">
        <v>48</v>
      </c>
      <c r="H18" s="28">
        <v>48</v>
      </c>
      <c r="I18" s="28">
        <v>48</v>
      </c>
      <c r="J18" s="28">
        <v>48</v>
      </c>
      <c r="K18" s="28">
        <v>48</v>
      </c>
      <c r="L18" s="28">
        <v>48</v>
      </c>
      <c r="M18" s="28">
        <v>48</v>
      </c>
      <c r="N18" s="28">
        <v>48</v>
      </c>
      <c r="O18" s="28">
        <v>48</v>
      </c>
      <c r="P18" s="28">
        <v>48</v>
      </c>
      <c r="Q18" s="28">
        <v>48</v>
      </c>
      <c r="R18" s="28">
        <v>48</v>
      </c>
      <c r="S18" s="28">
        <v>48</v>
      </c>
      <c r="T18" s="28">
        <v>48</v>
      </c>
      <c r="U18" s="28">
        <v>48</v>
      </c>
      <c r="V18" s="28">
        <v>48</v>
      </c>
      <c r="W18" s="28">
        <v>48</v>
      </c>
      <c r="X18" s="28">
        <v>48</v>
      </c>
      <c r="Y18" s="28">
        <v>48</v>
      </c>
      <c r="Z18" s="28">
        <v>48</v>
      </c>
      <c r="AA18" s="20">
        <f t="shared" si="2"/>
        <v>576</v>
      </c>
      <c r="AB18" s="20">
        <f t="shared" si="2"/>
        <v>576</v>
      </c>
    </row>
    <row r="19" spans="2:28" ht="18" customHeight="1" x14ac:dyDescent="0.25">
      <c r="B19" s="29" t="s">
        <v>52</v>
      </c>
      <c r="C19" s="30">
        <f t="shared" ref="C19:Z19" si="3">SUM(C14:C18)</f>
        <v>1368</v>
      </c>
      <c r="D19" s="30">
        <f t="shared" si="3"/>
        <v>1401</v>
      </c>
      <c r="E19" s="30">
        <f t="shared" si="3"/>
        <v>1368</v>
      </c>
      <c r="F19" s="30">
        <f t="shared" si="3"/>
        <v>1388</v>
      </c>
      <c r="G19" s="30">
        <f t="shared" si="3"/>
        <v>1368</v>
      </c>
      <c r="H19" s="30">
        <f t="shared" si="3"/>
        <v>1372</v>
      </c>
      <c r="I19" s="30">
        <f t="shared" si="3"/>
        <v>1368</v>
      </c>
      <c r="J19" s="30">
        <f t="shared" si="3"/>
        <v>1360</v>
      </c>
      <c r="K19" s="30">
        <f t="shared" si="3"/>
        <v>1368</v>
      </c>
      <c r="L19" s="30">
        <f t="shared" si="3"/>
        <v>1361</v>
      </c>
      <c r="M19" s="30">
        <f t="shared" si="3"/>
        <v>1368</v>
      </c>
      <c r="N19" s="30">
        <f t="shared" si="3"/>
        <v>1353</v>
      </c>
      <c r="O19" s="30">
        <f t="shared" si="3"/>
        <v>1368</v>
      </c>
      <c r="P19" s="30">
        <f t="shared" si="3"/>
        <v>1355</v>
      </c>
      <c r="Q19" s="30">
        <f t="shared" si="3"/>
        <v>1368</v>
      </c>
      <c r="R19" s="30">
        <f t="shared" si="3"/>
        <v>1356</v>
      </c>
      <c r="S19" s="30">
        <f t="shared" si="3"/>
        <v>1368</v>
      </c>
      <c r="T19" s="30">
        <f t="shared" si="3"/>
        <v>1362</v>
      </c>
      <c r="U19" s="30">
        <f t="shared" si="3"/>
        <v>1368</v>
      </c>
      <c r="V19" s="30">
        <f t="shared" si="3"/>
        <v>1377</v>
      </c>
      <c r="W19" s="30">
        <f t="shared" si="3"/>
        <v>1368</v>
      </c>
      <c r="X19" s="30">
        <f t="shared" si="3"/>
        <v>1383</v>
      </c>
      <c r="Y19" s="30">
        <f t="shared" si="3"/>
        <v>1368</v>
      </c>
      <c r="Z19" s="30">
        <f t="shared" si="3"/>
        <v>1395</v>
      </c>
      <c r="AA19" s="30">
        <f t="shared" si="2"/>
        <v>16416</v>
      </c>
      <c r="AB19" s="30">
        <f t="shared" si="2"/>
        <v>16463</v>
      </c>
    </row>
    <row r="20" spans="2:28" ht="6" customHeight="1" x14ac:dyDescent="0.25"/>
    <row r="21" spans="2:28" ht="18.75" customHeight="1" x14ac:dyDescent="0.25">
      <c r="B21" s="4" t="s">
        <v>53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2:28" ht="15.75" customHeight="1" x14ac:dyDescent="0.25">
      <c r="B22" s="27" t="s">
        <v>54</v>
      </c>
      <c r="C22" s="28">
        <v>380</v>
      </c>
      <c r="D22" s="28">
        <v>403</v>
      </c>
      <c r="E22" s="28">
        <v>380</v>
      </c>
      <c r="F22" s="28">
        <v>388</v>
      </c>
      <c r="G22" s="28">
        <v>380</v>
      </c>
      <c r="H22" s="28">
        <v>405</v>
      </c>
      <c r="I22" s="28">
        <v>380</v>
      </c>
      <c r="J22" s="28">
        <v>400</v>
      </c>
      <c r="K22" s="28">
        <v>380</v>
      </c>
      <c r="L22" s="28">
        <v>394</v>
      </c>
      <c r="M22" s="28">
        <v>380</v>
      </c>
      <c r="N22" s="28">
        <v>349</v>
      </c>
      <c r="O22" s="28">
        <v>380</v>
      </c>
      <c r="P22" s="28">
        <v>361</v>
      </c>
      <c r="Q22" s="28">
        <v>380</v>
      </c>
      <c r="R22" s="28">
        <v>366</v>
      </c>
      <c r="S22" s="28">
        <v>380</v>
      </c>
      <c r="T22" s="28">
        <v>351</v>
      </c>
      <c r="U22" s="28">
        <v>380</v>
      </c>
      <c r="V22" s="28">
        <v>362</v>
      </c>
      <c r="W22" s="28">
        <v>380</v>
      </c>
      <c r="X22" s="28">
        <v>353</v>
      </c>
      <c r="Y22" s="28">
        <v>380</v>
      </c>
      <c r="Z22" s="28">
        <v>425</v>
      </c>
      <c r="AA22" s="20">
        <f t="shared" ref="AA22:AB27" si="4">C22+E22+G22+I22+K22+M22+O22+Q22+S22+U22+W22+Y22</f>
        <v>4560</v>
      </c>
      <c r="AB22" s="20">
        <f t="shared" si="4"/>
        <v>4557</v>
      </c>
    </row>
    <row r="23" spans="2:28" ht="15.75" customHeight="1" x14ac:dyDescent="0.25">
      <c r="B23" s="27" t="s">
        <v>55</v>
      </c>
      <c r="C23" s="28">
        <v>140</v>
      </c>
      <c r="D23" s="28">
        <v>145</v>
      </c>
      <c r="E23" s="28">
        <v>140</v>
      </c>
      <c r="F23" s="28">
        <v>135</v>
      </c>
      <c r="G23" s="28">
        <v>140</v>
      </c>
      <c r="H23" s="28">
        <v>135</v>
      </c>
      <c r="I23" s="28">
        <v>140</v>
      </c>
      <c r="J23" s="28">
        <v>309</v>
      </c>
      <c r="K23" s="28">
        <v>140</v>
      </c>
      <c r="L23" s="28">
        <v>131</v>
      </c>
      <c r="M23" s="28">
        <v>140</v>
      </c>
      <c r="N23" s="28">
        <v>157</v>
      </c>
      <c r="O23" s="28">
        <v>140</v>
      </c>
      <c r="P23" s="28">
        <v>146</v>
      </c>
      <c r="Q23" s="28">
        <v>140</v>
      </c>
      <c r="R23" s="28">
        <v>144</v>
      </c>
      <c r="S23" s="28">
        <v>140</v>
      </c>
      <c r="T23" s="28">
        <v>127</v>
      </c>
      <c r="U23" s="28">
        <v>140</v>
      </c>
      <c r="V23" s="28">
        <v>149</v>
      </c>
      <c r="W23" s="28">
        <v>140</v>
      </c>
      <c r="X23" s="28">
        <v>127</v>
      </c>
      <c r="Y23" s="28">
        <v>140</v>
      </c>
      <c r="Z23" s="28">
        <v>135</v>
      </c>
      <c r="AA23" s="20">
        <f t="shared" si="4"/>
        <v>1680</v>
      </c>
      <c r="AB23" s="20">
        <f t="shared" si="4"/>
        <v>1840</v>
      </c>
    </row>
    <row r="24" spans="2:28" ht="15.75" customHeight="1" x14ac:dyDescent="0.25">
      <c r="B24" s="27" t="s">
        <v>56</v>
      </c>
      <c r="C24" s="28">
        <v>55</v>
      </c>
      <c r="D24" s="28">
        <v>67</v>
      </c>
      <c r="E24" s="28">
        <v>55</v>
      </c>
      <c r="F24" s="28">
        <v>98</v>
      </c>
      <c r="G24" s="28">
        <v>55</v>
      </c>
      <c r="H24" s="28">
        <v>56</v>
      </c>
      <c r="I24" s="28">
        <v>55</v>
      </c>
      <c r="J24" s="28">
        <v>59</v>
      </c>
      <c r="K24" s="28">
        <v>55</v>
      </c>
      <c r="L24" s="28">
        <v>63</v>
      </c>
      <c r="M24" s="28">
        <v>55</v>
      </c>
      <c r="N24" s="28">
        <v>62</v>
      </c>
      <c r="O24" s="28">
        <v>55</v>
      </c>
      <c r="P24" s="28">
        <v>48</v>
      </c>
      <c r="Q24" s="28">
        <v>55</v>
      </c>
      <c r="R24" s="28">
        <v>44</v>
      </c>
      <c r="S24" s="28">
        <v>55</v>
      </c>
      <c r="T24" s="28">
        <v>111</v>
      </c>
      <c r="U24" s="28">
        <v>55</v>
      </c>
      <c r="V24" s="28">
        <v>49</v>
      </c>
      <c r="W24" s="28">
        <v>55</v>
      </c>
      <c r="X24" s="28">
        <v>48</v>
      </c>
      <c r="Y24" s="28">
        <v>55</v>
      </c>
      <c r="Z24" s="28">
        <v>66</v>
      </c>
      <c r="AA24" s="20">
        <f t="shared" si="4"/>
        <v>660</v>
      </c>
      <c r="AB24" s="20">
        <f t="shared" si="4"/>
        <v>771</v>
      </c>
    </row>
    <row r="25" spans="2:28" ht="15.75" customHeight="1" x14ac:dyDescent="0.25">
      <c r="B25" s="27" t="s">
        <v>57</v>
      </c>
      <c r="C25" s="28">
        <v>165</v>
      </c>
      <c r="D25" s="28">
        <v>190</v>
      </c>
      <c r="E25" s="28">
        <v>165</v>
      </c>
      <c r="F25" s="28">
        <v>153</v>
      </c>
      <c r="G25" s="28">
        <v>165</v>
      </c>
      <c r="H25" s="28">
        <v>175</v>
      </c>
      <c r="I25" s="28">
        <v>165</v>
      </c>
      <c r="J25" s="28">
        <v>158</v>
      </c>
      <c r="K25" s="28">
        <v>165</v>
      </c>
      <c r="L25" s="28">
        <v>192</v>
      </c>
      <c r="M25" s="28">
        <v>165</v>
      </c>
      <c r="N25" s="28">
        <v>162</v>
      </c>
      <c r="O25" s="28">
        <v>165</v>
      </c>
      <c r="P25" s="28">
        <v>209</v>
      </c>
      <c r="Q25" s="28">
        <v>165</v>
      </c>
      <c r="R25" s="28">
        <v>218</v>
      </c>
      <c r="S25" s="28">
        <v>165</v>
      </c>
      <c r="T25" s="28">
        <v>169</v>
      </c>
      <c r="U25" s="28">
        <v>165</v>
      </c>
      <c r="V25" s="28">
        <v>149</v>
      </c>
      <c r="W25" s="28">
        <v>165</v>
      </c>
      <c r="X25" s="28">
        <v>171</v>
      </c>
      <c r="Y25" s="28">
        <v>165</v>
      </c>
      <c r="Z25" s="28">
        <v>231</v>
      </c>
      <c r="AA25" s="20">
        <f t="shared" si="4"/>
        <v>1980</v>
      </c>
      <c r="AB25" s="20">
        <f t="shared" si="4"/>
        <v>2177</v>
      </c>
    </row>
    <row r="26" spans="2:28" ht="15.75" customHeight="1" x14ac:dyDescent="0.25">
      <c r="B26" s="27" t="s">
        <v>58</v>
      </c>
      <c r="C26" s="28">
        <v>90</v>
      </c>
      <c r="D26" s="28">
        <v>40</v>
      </c>
      <c r="E26" s="28">
        <v>90</v>
      </c>
      <c r="F26" s="28">
        <v>0</v>
      </c>
      <c r="G26" s="28">
        <v>90</v>
      </c>
      <c r="H26" s="28">
        <v>120</v>
      </c>
      <c r="I26" s="28">
        <v>90</v>
      </c>
      <c r="J26" s="28">
        <v>210</v>
      </c>
      <c r="K26" s="28">
        <v>90</v>
      </c>
      <c r="L26" s="28">
        <v>30</v>
      </c>
      <c r="M26" s="28">
        <v>90</v>
      </c>
      <c r="N26" s="28">
        <v>0</v>
      </c>
      <c r="O26" s="28">
        <v>90</v>
      </c>
      <c r="P26" s="28">
        <v>60</v>
      </c>
      <c r="Q26" s="28">
        <v>90</v>
      </c>
      <c r="R26" s="28">
        <v>180</v>
      </c>
      <c r="S26" s="28">
        <v>90</v>
      </c>
      <c r="T26" s="28">
        <v>20</v>
      </c>
      <c r="U26" s="28">
        <v>90</v>
      </c>
      <c r="V26" s="28">
        <v>0</v>
      </c>
      <c r="W26" s="28">
        <v>90</v>
      </c>
      <c r="X26" s="28">
        <v>150</v>
      </c>
      <c r="Y26" s="28">
        <v>90</v>
      </c>
      <c r="Z26" s="28">
        <v>90</v>
      </c>
      <c r="AA26" s="20">
        <f t="shared" si="4"/>
        <v>1080</v>
      </c>
      <c r="AB26" s="20">
        <f t="shared" si="4"/>
        <v>900</v>
      </c>
    </row>
    <row r="27" spans="2:28" ht="18" customHeight="1" x14ac:dyDescent="0.25">
      <c r="B27" s="29" t="s">
        <v>59</v>
      </c>
      <c r="C27" s="30">
        <f t="shared" ref="C27:Z27" si="5">SUM(C22:C26)</f>
        <v>830</v>
      </c>
      <c r="D27" s="30">
        <f t="shared" si="5"/>
        <v>845</v>
      </c>
      <c r="E27" s="30">
        <f t="shared" si="5"/>
        <v>830</v>
      </c>
      <c r="F27" s="30">
        <f t="shared" si="5"/>
        <v>774</v>
      </c>
      <c r="G27" s="30">
        <f t="shared" si="5"/>
        <v>830</v>
      </c>
      <c r="H27" s="30">
        <f t="shared" si="5"/>
        <v>891</v>
      </c>
      <c r="I27" s="30">
        <f t="shared" si="5"/>
        <v>830</v>
      </c>
      <c r="J27" s="30">
        <f t="shared" si="5"/>
        <v>1136</v>
      </c>
      <c r="K27" s="30">
        <f t="shared" si="5"/>
        <v>830</v>
      </c>
      <c r="L27" s="30">
        <f t="shared" si="5"/>
        <v>810</v>
      </c>
      <c r="M27" s="30">
        <f t="shared" si="5"/>
        <v>830</v>
      </c>
      <c r="N27" s="30">
        <f t="shared" si="5"/>
        <v>730</v>
      </c>
      <c r="O27" s="30">
        <f t="shared" si="5"/>
        <v>830</v>
      </c>
      <c r="P27" s="30">
        <f t="shared" si="5"/>
        <v>824</v>
      </c>
      <c r="Q27" s="30">
        <f t="shared" si="5"/>
        <v>830</v>
      </c>
      <c r="R27" s="30">
        <f t="shared" si="5"/>
        <v>952</v>
      </c>
      <c r="S27" s="30">
        <f t="shared" si="5"/>
        <v>830</v>
      </c>
      <c r="T27" s="30">
        <f t="shared" si="5"/>
        <v>778</v>
      </c>
      <c r="U27" s="30">
        <f t="shared" si="5"/>
        <v>830</v>
      </c>
      <c r="V27" s="30">
        <f t="shared" si="5"/>
        <v>709</v>
      </c>
      <c r="W27" s="30">
        <f t="shared" si="5"/>
        <v>830</v>
      </c>
      <c r="X27" s="30">
        <f t="shared" si="5"/>
        <v>849</v>
      </c>
      <c r="Y27" s="30">
        <f t="shared" si="5"/>
        <v>830</v>
      </c>
      <c r="Z27" s="30">
        <f t="shared" si="5"/>
        <v>947</v>
      </c>
      <c r="AA27" s="30">
        <f t="shared" si="4"/>
        <v>9960</v>
      </c>
      <c r="AB27" s="30">
        <f t="shared" si="4"/>
        <v>10245</v>
      </c>
    </row>
    <row r="28" spans="2:28" ht="6" customHeight="1" x14ac:dyDescent="0.25"/>
    <row r="29" spans="2:28" ht="18.75" customHeight="1" x14ac:dyDescent="0.25">
      <c r="B29" s="4" t="s">
        <v>60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2:28" ht="15.75" customHeight="1" x14ac:dyDescent="0.25">
      <c r="B30" s="27" t="s">
        <v>61</v>
      </c>
      <c r="C30" s="28">
        <v>350</v>
      </c>
      <c r="D30" s="28">
        <v>350</v>
      </c>
      <c r="E30" s="28">
        <v>350</v>
      </c>
      <c r="F30" s="28">
        <v>350</v>
      </c>
      <c r="G30" s="28">
        <v>350</v>
      </c>
      <c r="H30" s="28">
        <v>350</v>
      </c>
      <c r="I30" s="28">
        <v>350</v>
      </c>
      <c r="J30" s="28">
        <v>350</v>
      </c>
      <c r="K30" s="28">
        <v>350</v>
      </c>
      <c r="L30" s="28">
        <v>350</v>
      </c>
      <c r="M30" s="28">
        <v>350</v>
      </c>
      <c r="N30" s="28">
        <v>350</v>
      </c>
      <c r="O30" s="28">
        <v>350</v>
      </c>
      <c r="P30" s="28">
        <v>350</v>
      </c>
      <c r="Q30" s="28">
        <v>350</v>
      </c>
      <c r="R30" s="28">
        <v>350</v>
      </c>
      <c r="S30" s="28">
        <v>350</v>
      </c>
      <c r="T30" s="28">
        <v>350</v>
      </c>
      <c r="U30" s="28">
        <v>350</v>
      </c>
      <c r="V30" s="28">
        <v>350</v>
      </c>
      <c r="W30" s="28">
        <v>350</v>
      </c>
      <c r="X30" s="28">
        <v>350</v>
      </c>
      <c r="Y30" s="28">
        <v>350</v>
      </c>
      <c r="Z30" s="28">
        <v>350</v>
      </c>
      <c r="AA30" s="20">
        <f t="shared" ref="AA30:AB34" si="6">C30+E30+G30+I30+K30+M30+O30+Q30+S30+U30+W30+Y30</f>
        <v>4200</v>
      </c>
      <c r="AB30" s="20">
        <f t="shared" si="6"/>
        <v>4200</v>
      </c>
    </row>
    <row r="31" spans="2:28" ht="15.75" customHeight="1" x14ac:dyDescent="0.25">
      <c r="B31" s="27" t="s">
        <v>62</v>
      </c>
      <c r="C31" s="28">
        <v>120</v>
      </c>
      <c r="D31" s="28">
        <v>120</v>
      </c>
      <c r="E31" s="28">
        <v>120</v>
      </c>
      <c r="F31" s="28">
        <v>120</v>
      </c>
      <c r="G31" s="28">
        <v>120</v>
      </c>
      <c r="H31" s="28">
        <v>120</v>
      </c>
      <c r="I31" s="28">
        <v>120</v>
      </c>
      <c r="J31" s="28">
        <v>120</v>
      </c>
      <c r="K31" s="28">
        <v>120</v>
      </c>
      <c r="L31" s="28">
        <v>120</v>
      </c>
      <c r="M31" s="28">
        <v>120</v>
      </c>
      <c r="N31" s="28">
        <v>120</v>
      </c>
      <c r="O31" s="28">
        <v>120</v>
      </c>
      <c r="P31" s="28">
        <v>120</v>
      </c>
      <c r="Q31" s="28">
        <v>120</v>
      </c>
      <c r="R31" s="28">
        <v>120</v>
      </c>
      <c r="S31" s="28">
        <v>120</v>
      </c>
      <c r="T31" s="28">
        <v>120</v>
      </c>
      <c r="U31" s="28">
        <v>120</v>
      </c>
      <c r="V31" s="28">
        <v>120</v>
      </c>
      <c r="W31" s="28">
        <v>120</v>
      </c>
      <c r="X31" s="28">
        <v>120</v>
      </c>
      <c r="Y31" s="28">
        <v>120</v>
      </c>
      <c r="Z31" s="28">
        <v>120</v>
      </c>
      <c r="AA31" s="20">
        <f t="shared" si="6"/>
        <v>1440</v>
      </c>
      <c r="AB31" s="20">
        <f t="shared" si="6"/>
        <v>1440</v>
      </c>
    </row>
    <row r="32" spans="2:28" ht="15.75" customHeight="1" x14ac:dyDescent="0.25">
      <c r="B32" s="27" t="s">
        <v>63</v>
      </c>
      <c r="C32" s="28">
        <v>40</v>
      </c>
      <c r="D32" s="28">
        <v>0</v>
      </c>
      <c r="E32" s="28">
        <v>40</v>
      </c>
      <c r="F32" s="28">
        <v>150</v>
      </c>
      <c r="G32" s="28">
        <v>40</v>
      </c>
      <c r="H32" s="28">
        <v>0</v>
      </c>
      <c r="I32" s="28">
        <v>40</v>
      </c>
      <c r="J32" s="28">
        <v>0</v>
      </c>
      <c r="K32" s="28">
        <v>40</v>
      </c>
      <c r="L32" s="28">
        <v>0</v>
      </c>
      <c r="M32" s="28">
        <v>40</v>
      </c>
      <c r="N32" s="28">
        <v>90</v>
      </c>
      <c r="O32" s="28">
        <v>40</v>
      </c>
      <c r="P32" s="28">
        <v>0</v>
      </c>
      <c r="Q32" s="28">
        <v>40</v>
      </c>
      <c r="R32" s="28">
        <v>0</v>
      </c>
      <c r="S32" s="28">
        <v>40</v>
      </c>
      <c r="T32" s="28">
        <v>120</v>
      </c>
      <c r="U32" s="28">
        <v>40</v>
      </c>
      <c r="V32" s="28">
        <v>0</v>
      </c>
      <c r="W32" s="28">
        <v>40</v>
      </c>
      <c r="X32" s="28">
        <v>0</v>
      </c>
      <c r="Y32" s="28">
        <v>40</v>
      </c>
      <c r="Z32" s="28">
        <v>60</v>
      </c>
      <c r="AA32" s="20">
        <f t="shared" si="6"/>
        <v>480</v>
      </c>
      <c r="AB32" s="20">
        <f t="shared" si="6"/>
        <v>420</v>
      </c>
    </row>
    <row r="33" spans="2:28" ht="15.75" customHeight="1" x14ac:dyDescent="0.25">
      <c r="B33" s="27" t="s">
        <v>64</v>
      </c>
      <c r="C33" s="28">
        <v>60</v>
      </c>
      <c r="D33" s="28">
        <v>56</v>
      </c>
      <c r="E33" s="28">
        <v>60</v>
      </c>
      <c r="F33" s="28">
        <v>50</v>
      </c>
      <c r="G33" s="28">
        <v>60</v>
      </c>
      <c r="H33" s="28">
        <v>78</v>
      </c>
      <c r="I33" s="28">
        <v>60</v>
      </c>
      <c r="J33" s="28">
        <v>60</v>
      </c>
      <c r="K33" s="28">
        <v>60</v>
      </c>
      <c r="L33" s="28">
        <v>45</v>
      </c>
      <c r="M33" s="28">
        <v>60</v>
      </c>
      <c r="N33" s="28">
        <v>44</v>
      </c>
      <c r="O33" s="28">
        <v>60</v>
      </c>
      <c r="P33" s="28">
        <v>46</v>
      </c>
      <c r="Q33" s="28">
        <v>60</v>
      </c>
      <c r="R33" s="28">
        <v>65</v>
      </c>
      <c r="S33" s="28">
        <v>60</v>
      </c>
      <c r="T33" s="28">
        <v>71</v>
      </c>
      <c r="U33" s="28">
        <v>60</v>
      </c>
      <c r="V33" s="28">
        <v>57</v>
      </c>
      <c r="W33" s="28">
        <v>60</v>
      </c>
      <c r="X33" s="28">
        <v>44</v>
      </c>
      <c r="Y33" s="28">
        <v>60</v>
      </c>
      <c r="Z33" s="28">
        <v>56</v>
      </c>
      <c r="AA33" s="20">
        <f t="shared" si="6"/>
        <v>720</v>
      </c>
      <c r="AB33" s="20">
        <f t="shared" si="6"/>
        <v>672</v>
      </c>
    </row>
    <row r="34" spans="2:28" ht="18" customHeight="1" x14ac:dyDescent="0.25">
      <c r="B34" s="29" t="s">
        <v>65</v>
      </c>
      <c r="C34" s="30">
        <f t="shared" ref="C34:Z34" si="7">SUM(C30:C33)</f>
        <v>570</v>
      </c>
      <c r="D34" s="30">
        <f t="shared" si="7"/>
        <v>526</v>
      </c>
      <c r="E34" s="30">
        <f t="shared" si="7"/>
        <v>570</v>
      </c>
      <c r="F34" s="30">
        <f t="shared" si="7"/>
        <v>670</v>
      </c>
      <c r="G34" s="30">
        <f t="shared" si="7"/>
        <v>570</v>
      </c>
      <c r="H34" s="30">
        <f t="shared" si="7"/>
        <v>548</v>
      </c>
      <c r="I34" s="30">
        <f t="shared" si="7"/>
        <v>570</v>
      </c>
      <c r="J34" s="30">
        <f t="shared" si="7"/>
        <v>530</v>
      </c>
      <c r="K34" s="30">
        <f t="shared" si="7"/>
        <v>570</v>
      </c>
      <c r="L34" s="30">
        <f t="shared" si="7"/>
        <v>515</v>
      </c>
      <c r="M34" s="30">
        <f t="shared" si="7"/>
        <v>570</v>
      </c>
      <c r="N34" s="30">
        <f t="shared" si="7"/>
        <v>604</v>
      </c>
      <c r="O34" s="30">
        <f t="shared" si="7"/>
        <v>570</v>
      </c>
      <c r="P34" s="30">
        <f t="shared" si="7"/>
        <v>516</v>
      </c>
      <c r="Q34" s="30">
        <f t="shared" si="7"/>
        <v>570</v>
      </c>
      <c r="R34" s="30">
        <f t="shared" si="7"/>
        <v>535</v>
      </c>
      <c r="S34" s="30">
        <f t="shared" si="7"/>
        <v>570</v>
      </c>
      <c r="T34" s="30">
        <f t="shared" si="7"/>
        <v>661</v>
      </c>
      <c r="U34" s="30">
        <f t="shared" si="7"/>
        <v>570</v>
      </c>
      <c r="V34" s="30">
        <f t="shared" si="7"/>
        <v>527</v>
      </c>
      <c r="W34" s="30">
        <f t="shared" si="7"/>
        <v>570</v>
      </c>
      <c r="X34" s="30">
        <f t="shared" si="7"/>
        <v>514</v>
      </c>
      <c r="Y34" s="30">
        <f t="shared" si="7"/>
        <v>570</v>
      </c>
      <c r="Z34" s="30">
        <f t="shared" si="7"/>
        <v>586</v>
      </c>
      <c r="AA34" s="30">
        <f t="shared" si="6"/>
        <v>6840</v>
      </c>
      <c r="AB34" s="30">
        <f t="shared" si="6"/>
        <v>6732</v>
      </c>
    </row>
    <row r="35" spans="2:28" ht="6" customHeight="1" x14ac:dyDescent="0.25"/>
    <row r="36" spans="2:28" ht="18.75" customHeight="1" x14ac:dyDescent="0.25">
      <c r="B36" s="31" t="s">
        <v>66</v>
      </c>
      <c r="C36" s="32">
        <f t="shared" ref="C36:AB36" si="8">C19+C27+C34</f>
        <v>2768</v>
      </c>
      <c r="D36" s="32">
        <f t="shared" si="8"/>
        <v>2772</v>
      </c>
      <c r="E36" s="32">
        <f t="shared" si="8"/>
        <v>2768</v>
      </c>
      <c r="F36" s="32">
        <f t="shared" si="8"/>
        <v>2832</v>
      </c>
      <c r="G36" s="32">
        <f t="shared" si="8"/>
        <v>2768</v>
      </c>
      <c r="H36" s="32">
        <f t="shared" si="8"/>
        <v>2811</v>
      </c>
      <c r="I36" s="32">
        <f t="shared" si="8"/>
        <v>2768</v>
      </c>
      <c r="J36" s="32">
        <f t="shared" si="8"/>
        <v>3026</v>
      </c>
      <c r="K36" s="32">
        <f t="shared" si="8"/>
        <v>2768</v>
      </c>
      <c r="L36" s="32">
        <f t="shared" si="8"/>
        <v>2686</v>
      </c>
      <c r="M36" s="32">
        <f t="shared" si="8"/>
        <v>2768</v>
      </c>
      <c r="N36" s="32">
        <f t="shared" si="8"/>
        <v>2687</v>
      </c>
      <c r="O36" s="32">
        <f t="shared" si="8"/>
        <v>2768</v>
      </c>
      <c r="P36" s="32">
        <f t="shared" si="8"/>
        <v>2695</v>
      </c>
      <c r="Q36" s="32">
        <f t="shared" si="8"/>
        <v>2768</v>
      </c>
      <c r="R36" s="32">
        <f t="shared" si="8"/>
        <v>2843</v>
      </c>
      <c r="S36" s="32">
        <f t="shared" si="8"/>
        <v>2768</v>
      </c>
      <c r="T36" s="32">
        <f t="shared" si="8"/>
        <v>2801</v>
      </c>
      <c r="U36" s="32">
        <f t="shared" si="8"/>
        <v>2768</v>
      </c>
      <c r="V36" s="32">
        <f t="shared" si="8"/>
        <v>2613</v>
      </c>
      <c r="W36" s="32">
        <f t="shared" si="8"/>
        <v>2768</v>
      </c>
      <c r="X36" s="32">
        <f t="shared" si="8"/>
        <v>2746</v>
      </c>
      <c r="Y36" s="32">
        <f t="shared" si="8"/>
        <v>2768</v>
      </c>
      <c r="Z36" s="32">
        <f t="shared" si="8"/>
        <v>2928</v>
      </c>
      <c r="AA36" s="32">
        <f t="shared" si="8"/>
        <v>33216</v>
      </c>
      <c r="AB36" s="32">
        <f t="shared" si="8"/>
        <v>33440</v>
      </c>
    </row>
    <row r="37" spans="2:28" ht="6" customHeight="1" x14ac:dyDescent="0.25"/>
    <row r="38" spans="2:28" ht="19.5" customHeight="1" x14ac:dyDescent="0.25">
      <c r="B38" s="33" t="s">
        <v>67</v>
      </c>
      <c r="C38" s="34">
        <f t="shared" ref="C38:AB38" si="9">C11-C36</f>
        <v>622</v>
      </c>
      <c r="D38" s="34">
        <f t="shared" si="9"/>
        <v>631</v>
      </c>
      <c r="E38" s="34">
        <f t="shared" si="9"/>
        <v>622</v>
      </c>
      <c r="F38" s="34">
        <f t="shared" si="9"/>
        <v>495</v>
      </c>
      <c r="G38" s="34">
        <f t="shared" si="9"/>
        <v>622</v>
      </c>
      <c r="H38" s="34">
        <f t="shared" si="9"/>
        <v>772</v>
      </c>
      <c r="I38" s="34">
        <f t="shared" si="9"/>
        <v>622</v>
      </c>
      <c r="J38" s="34">
        <f t="shared" si="9"/>
        <v>329</v>
      </c>
      <c r="K38" s="34">
        <f t="shared" si="9"/>
        <v>622</v>
      </c>
      <c r="L38" s="34">
        <f t="shared" si="9"/>
        <v>731</v>
      </c>
      <c r="M38" s="34">
        <f t="shared" si="9"/>
        <v>622</v>
      </c>
      <c r="N38" s="34">
        <f t="shared" si="9"/>
        <v>1351</v>
      </c>
      <c r="O38" s="34">
        <f t="shared" si="9"/>
        <v>622</v>
      </c>
      <c r="P38" s="34">
        <f t="shared" si="9"/>
        <v>747</v>
      </c>
      <c r="Q38" s="34">
        <f t="shared" si="9"/>
        <v>622</v>
      </c>
      <c r="R38" s="34">
        <f t="shared" si="9"/>
        <v>640</v>
      </c>
      <c r="S38" s="34">
        <f t="shared" si="9"/>
        <v>622</v>
      </c>
      <c r="T38" s="34">
        <f t="shared" si="9"/>
        <v>624</v>
      </c>
      <c r="U38" s="34">
        <f t="shared" si="9"/>
        <v>622</v>
      </c>
      <c r="V38" s="34">
        <f t="shared" si="9"/>
        <v>720</v>
      </c>
      <c r="W38" s="34">
        <f t="shared" si="9"/>
        <v>622</v>
      </c>
      <c r="X38" s="34">
        <f t="shared" si="9"/>
        <v>1207</v>
      </c>
      <c r="Y38" s="34">
        <f t="shared" si="9"/>
        <v>622</v>
      </c>
      <c r="Z38" s="34">
        <f t="shared" si="9"/>
        <v>630</v>
      </c>
      <c r="AA38" s="34">
        <f t="shared" si="9"/>
        <v>7464</v>
      </c>
      <c r="AB38" s="34">
        <f t="shared" si="9"/>
        <v>8877</v>
      </c>
    </row>
    <row r="39" spans="2:28" ht="18" customHeight="1" x14ac:dyDescent="0.25">
      <c r="B39" s="29" t="s">
        <v>68</v>
      </c>
      <c r="C39" s="35">
        <f t="shared" ref="C39:AB39" si="10">IFERROR(C38/C11,0)</f>
        <v>0.18348082595870208</v>
      </c>
      <c r="D39" s="35">
        <f t="shared" si="10"/>
        <v>0.18542462533059065</v>
      </c>
      <c r="E39" s="35">
        <f t="shared" si="10"/>
        <v>0.18348082595870208</v>
      </c>
      <c r="F39" s="35">
        <f t="shared" si="10"/>
        <v>0.14878268710550044</v>
      </c>
      <c r="G39" s="35">
        <f t="shared" si="10"/>
        <v>0.18348082595870208</v>
      </c>
      <c r="H39" s="35">
        <f t="shared" si="10"/>
        <v>0.21546190343287747</v>
      </c>
      <c r="I39" s="35">
        <f t="shared" si="10"/>
        <v>0.18348082595870208</v>
      </c>
      <c r="J39" s="35">
        <f t="shared" si="10"/>
        <v>9.8062593144560353E-2</v>
      </c>
      <c r="K39" s="35">
        <f t="shared" si="10"/>
        <v>0.18348082595870208</v>
      </c>
      <c r="L39" s="35">
        <f t="shared" si="10"/>
        <v>0.21393034825870647</v>
      </c>
      <c r="M39" s="35">
        <f t="shared" si="10"/>
        <v>0.18348082595870208</v>
      </c>
      <c r="N39" s="35">
        <f t="shared" si="10"/>
        <v>0.33457157008420008</v>
      </c>
      <c r="O39" s="35">
        <f t="shared" si="10"/>
        <v>0.18348082595870208</v>
      </c>
      <c r="P39" s="35">
        <f t="shared" si="10"/>
        <v>0.21702498547356189</v>
      </c>
      <c r="Q39" s="35">
        <f t="shared" si="10"/>
        <v>0.18348082595870208</v>
      </c>
      <c r="R39" s="35">
        <f t="shared" si="10"/>
        <v>0.1837496411139822</v>
      </c>
      <c r="S39" s="35">
        <f t="shared" si="10"/>
        <v>0.18348082595870208</v>
      </c>
      <c r="T39" s="35">
        <f t="shared" si="10"/>
        <v>0.18218978102189781</v>
      </c>
      <c r="U39" s="35">
        <f t="shared" si="10"/>
        <v>0.18348082595870208</v>
      </c>
      <c r="V39" s="35">
        <f t="shared" si="10"/>
        <v>0.21602160216021601</v>
      </c>
      <c r="W39" s="35">
        <f t="shared" si="10"/>
        <v>0.18348082595870208</v>
      </c>
      <c r="X39" s="35">
        <f t="shared" si="10"/>
        <v>0.30533771818871741</v>
      </c>
      <c r="Y39" s="35">
        <f t="shared" si="10"/>
        <v>0.18348082595870208</v>
      </c>
      <c r="Z39" s="35">
        <f t="shared" si="10"/>
        <v>0.17706576728499157</v>
      </c>
      <c r="AA39" s="35">
        <f t="shared" si="10"/>
        <v>0.18348082595870208</v>
      </c>
      <c r="AB39" s="35">
        <f t="shared" si="10"/>
        <v>0.20977384975305433</v>
      </c>
    </row>
    <row r="40" spans="2:28" ht="6" customHeight="1" x14ac:dyDescent="0.25"/>
    <row r="41" spans="2:28" ht="15.75" customHeight="1" x14ac:dyDescent="0.25">
      <c r="B41" s="1" t="s">
        <v>69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</sheetData>
  <mergeCells count="21">
    <mergeCell ref="B6:AB6"/>
    <mergeCell ref="B13:AB13"/>
    <mergeCell ref="B21:AB21"/>
    <mergeCell ref="B29:AB29"/>
    <mergeCell ref="B41:AB41"/>
    <mergeCell ref="B1:AB1"/>
    <mergeCell ref="B2:AB2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</mergeCells>
  <conditionalFormatting sqref="C38:AB39">
    <cfRule type="cellIs" dxfId="0" priority="2" operator="lessThan">
      <formula>0</formula>
    </cfRule>
  </conditionalFormatting>
  <pageMargins left="0.3" right="0.3" top="0.4" bottom="0.4" header="0.511811023622047" footer="0.511811023622047"/>
  <pageSetup fitToHeight="0" orientation="landscape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13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2.42578125" customWidth="1"/>
    <col min="2" max="2" width="30" customWidth="1"/>
    <col min="3" max="3" width="16" customWidth="1"/>
    <col min="4" max="4" width="17" customWidth="1"/>
    <col min="5" max="5" width="16" customWidth="1"/>
    <col min="6" max="7" width="15" customWidth="1"/>
    <col min="8" max="8" width="16" customWidth="1"/>
    <col min="9" max="9" width="14" customWidth="1"/>
  </cols>
  <sheetData>
    <row r="1" spans="2:9" ht="33.75" customHeight="1" x14ac:dyDescent="0.25">
      <c r="B1" s="9" t="s">
        <v>70</v>
      </c>
      <c r="C1" s="9"/>
      <c r="D1" s="9"/>
      <c r="E1" s="9"/>
      <c r="F1" s="9"/>
      <c r="G1" s="9"/>
      <c r="H1" s="9"/>
      <c r="I1" s="9"/>
    </row>
    <row r="2" spans="2:9" ht="18" customHeight="1" x14ac:dyDescent="0.25">
      <c r="B2" s="8" t="s">
        <v>71</v>
      </c>
      <c r="C2" s="8"/>
      <c r="D2" s="8"/>
      <c r="E2" s="8"/>
      <c r="F2" s="8"/>
      <c r="G2" s="8"/>
      <c r="H2" s="8"/>
      <c r="I2" s="8"/>
    </row>
    <row r="3" spans="2:9" ht="6" customHeight="1" x14ac:dyDescent="0.25"/>
    <row r="4" spans="2:9" ht="24" customHeight="1" x14ac:dyDescent="0.25">
      <c r="B4" s="13" t="s">
        <v>72</v>
      </c>
      <c r="C4" s="14" t="s">
        <v>73</v>
      </c>
      <c r="D4" s="14" t="s">
        <v>74</v>
      </c>
      <c r="E4" s="14" t="s">
        <v>75</v>
      </c>
      <c r="F4" s="14" t="s">
        <v>76</v>
      </c>
      <c r="G4" s="14" t="s">
        <v>77</v>
      </c>
      <c r="H4" s="14" t="s">
        <v>78</v>
      </c>
      <c r="I4" s="14" t="s">
        <v>79</v>
      </c>
    </row>
    <row r="5" spans="2:9" ht="18" customHeight="1" x14ac:dyDescent="0.25">
      <c r="B5" s="36" t="s">
        <v>80</v>
      </c>
      <c r="C5" s="28">
        <v>9000</v>
      </c>
      <c r="D5" s="28">
        <v>3600</v>
      </c>
      <c r="E5" s="28">
        <v>250</v>
      </c>
      <c r="F5" s="37">
        <f t="shared" ref="F5:F10" si="0">IF(C5="","",MAX(C5-D5,0))</f>
        <v>5400</v>
      </c>
      <c r="G5" s="38">
        <f t="shared" ref="G5:G10" si="1">IF(C5="","",IF(F5&lt;=0,0,IF(E5&gt;0,ROUNDUP(F5/E5,0),"–")))</f>
        <v>22</v>
      </c>
      <c r="H5" s="39">
        <f t="shared" ref="H5:H10" ca="1" si="2">IF(C5="","",IF(NOT(ISNUMBER(G5)),"–",IF(G5=0,"Erreicht",EDATE(TODAY(),G5))))</f>
        <v>46925</v>
      </c>
      <c r="I5" s="40">
        <f t="shared" ref="I5:I10" si="3">IF(C5="","",IFERROR(D5/C5,0))</f>
        <v>0.4</v>
      </c>
    </row>
    <row r="6" spans="2:9" ht="18" customHeight="1" x14ac:dyDescent="0.25">
      <c r="B6" s="36" t="s">
        <v>81</v>
      </c>
      <c r="C6" s="28">
        <v>1600</v>
      </c>
      <c r="D6" s="28">
        <v>700</v>
      </c>
      <c r="E6" s="28">
        <v>120</v>
      </c>
      <c r="F6" s="37">
        <f t="shared" si="0"/>
        <v>900</v>
      </c>
      <c r="G6" s="38">
        <f t="shared" si="1"/>
        <v>8</v>
      </c>
      <c r="H6" s="39">
        <f t="shared" ca="1" si="2"/>
        <v>46498</v>
      </c>
      <c r="I6" s="40">
        <f t="shared" si="3"/>
        <v>0.4375</v>
      </c>
    </row>
    <row r="7" spans="2:9" ht="18" customHeight="1" x14ac:dyDescent="0.25">
      <c r="B7" s="36" t="s">
        <v>82</v>
      </c>
      <c r="C7" s="28">
        <v>2800</v>
      </c>
      <c r="D7" s="28">
        <v>900</v>
      </c>
      <c r="E7" s="28">
        <v>200</v>
      </c>
      <c r="F7" s="37">
        <f t="shared" si="0"/>
        <v>1900</v>
      </c>
      <c r="G7" s="38">
        <f t="shared" si="1"/>
        <v>10</v>
      </c>
      <c r="H7" s="39">
        <f t="shared" ca="1" si="2"/>
        <v>46559</v>
      </c>
      <c r="I7" s="40">
        <f t="shared" si="3"/>
        <v>0.32142857142857145</v>
      </c>
    </row>
    <row r="8" spans="2:9" ht="18" customHeight="1" x14ac:dyDescent="0.25">
      <c r="B8" s="36" t="s">
        <v>83</v>
      </c>
      <c r="C8" s="28">
        <v>2200</v>
      </c>
      <c r="D8" s="28">
        <v>500</v>
      </c>
      <c r="E8" s="28">
        <v>150</v>
      </c>
      <c r="F8" s="37">
        <f t="shared" si="0"/>
        <v>1700</v>
      </c>
      <c r="G8" s="38">
        <f t="shared" si="1"/>
        <v>12</v>
      </c>
      <c r="H8" s="39">
        <f t="shared" ca="1" si="2"/>
        <v>46620</v>
      </c>
      <c r="I8" s="40">
        <f t="shared" si="3"/>
        <v>0.22727272727272727</v>
      </c>
    </row>
    <row r="9" spans="2:9" ht="18" customHeight="1" x14ac:dyDescent="0.25">
      <c r="B9" s="36"/>
      <c r="C9" s="28"/>
      <c r="D9" s="28"/>
      <c r="E9" s="28"/>
      <c r="F9" s="37" t="str">
        <f t="shared" si="0"/>
        <v/>
      </c>
      <c r="G9" s="38" t="str">
        <f t="shared" si="1"/>
        <v/>
      </c>
      <c r="H9" s="39" t="str">
        <f t="shared" ca="1" si="2"/>
        <v/>
      </c>
      <c r="I9" s="40" t="str">
        <f t="shared" si="3"/>
        <v/>
      </c>
    </row>
    <row r="10" spans="2:9" ht="18" customHeight="1" x14ac:dyDescent="0.25">
      <c r="B10" s="36"/>
      <c r="C10" s="28"/>
      <c r="D10" s="28"/>
      <c r="E10" s="28"/>
      <c r="F10" s="37" t="str">
        <f t="shared" si="0"/>
        <v/>
      </c>
      <c r="G10" s="38" t="str">
        <f t="shared" si="1"/>
        <v/>
      </c>
      <c r="H10" s="39" t="str">
        <f t="shared" ca="1" si="2"/>
        <v/>
      </c>
      <c r="I10" s="40" t="str">
        <f t="shared" si="3"/>
        <v/>
      </c>
    </row>
    <row r="11" spans="2:9" ht="18.75" customHeight="1" x14ac:dyDescent="0.25">
      <c r="B11" s="31" t="s">
        <v>84</v>
      </c>
      <c r="C11" s="32">
        <f>SUM(C5:C10)</f>
        <v>15600</v>
      </c>
      <c r="D11" s="32">
        <f>SUM(D5:D10)</f>
        <v>5700</v>
      </c>
      <c r="E11" s="32">
        <f>SUM(E5:E10)</f>
        <v>720</v>
      </c>
      <c r="F11" s="41"/>
      <c r="G11" s="41"/>
      <c r="H11" s="42" t="s">
        <v>85</v>
      </c>
      <c r="I11" s="43">
        <f>IFERROR(D11/C11,0)</f>
        <v>0.36538461538461536</v>
      </c>
    </row>
    <row r="12" spans="2:9" ht="6" customHeight="1" x14ac:dyDescent="0.25"/>
    <row r="13" spans="2:9" ht="15.75" customHeight="1" x14ac:dyDescent="0.25">
      <c r="B13" s="1" t="s">
        <v>86</v>
      </c>
      <c r="C13" s="1"/>
      <c r="D13" s="1"/>
      <c r="E13" s="1"/>
      <c r="F13" s="1"/>
      <c r="G13" s="1"/>
      <c r="H13" s="1"/>
      <c r="I13" s="1"/>
    </row>
  </sheetData>
  <mergeCells count="3">
    <mergeCell ref="B1:I1"/>
    <mergeCell ref="B2:I2"/>
    <mergeCell ref="B13:I13"/>
  </mergeCells>
  <conditionalFormatting sqref="I5:I10">
    <cfRule type="dataBar" priority="2">
      <dataBar>
        <cfvo type="num" val="0"/>
        <cfvo type="num" val="1"/>
        <color rgb="FFC1912F"/>
      </dataBar>
      <extLst>
        <ext xmlns:x14="http://schemas.microsoft.com/office/spreadsheetml/2009/9/main" uri="{B025F937-C7B1-47D3-B67F-A62EFF666E3E}">
          <x14:id>{94CCD768-1066-4180-B25E-868179D61B77}</x14:id>
        </ext>
      </extLst>
    </cfRule>
  </conditionalFormatting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CCD768-1066-4180-B25E-868179D61B77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1912F"/>
            </x14:dataBar>
          </x14:cfRule>
          <xm:sqref>I5:I10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Dashboard</vt:lpstr>
      <vt:lpstr>Jahresbudget</vt:lpstr>
      <vt:lpstr>Sparziele</vt:lpstr>
      <vt:lpstr>Dashboard!Druckbereich</vt:lpstr>
      <vt:lpstr>Sparziele!Druckbereich</vt:lpstr>
      <vt:lpstr>Jahresbudget!Drucktitel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2</cp:revision>
  <dcterms:created xsi:type="dcterms:W3CDTF">2026-08-19T05:39:38Z</dcterms:created>
  <dcterms:modified xsi:type="dcterms:W3CDTF">2026-08-21T09:02:19Z</dcterms:modified>
  <dc:language>en-US</dc:language>
</cp:coreProperties>
</file>