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Teilnehmer" sheetId="2" state="visible" r:id="rId4"/>
    <sheet name="Gruppenphase" sheetId="3" state="visible" r:id="rId5"/>
    <sheet name="KO-Phase" sheetId="4" state="visible" r:id="rId6"/>
  </sheets>
  <definedNames>
    <definedName function="false" hidden="false" localSheetId="2" name="_xlnm.Print_Area" vbProcedure="false">Gruppenphase!$A$1:$Q$40</definedName>
    <definedName function="false" hidden="false" localSheetId="3" name="_xlnm.Print_Area" vbProcedure="false">'KO-Phase'!$A$1:$K$27</definedName>
    <definedName function="false" hidden="false" localSheetId="1" name="_xlnm.Print_Area" vbProcedure="false">Teilnehmer!$A$1:$F$21</definedName>
    <definedName function="false" hidden="false" localSheetId="0" name="_xlnm.Print_Area" vbProcedure="false">Übersicht!$A$1:$I$23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<sst xmlns="http://schemas.openxmlformats.org/spreadsheetml/2006/main" count="313" uniqueCount="111">
  <si>
    <t xml:space="preserve">DART-TURNIER</t>
  </si>
  <si>
    <t xml:space="preserve">Turnierverwaltung &amp; Spielplan</t>
  </si>
  <si>
    <t xml:space="preserve">TURNIERDATEN</t>
  </si>
  <si>
    <t xml:space="preserve">Turniername</t>
  </si>
  <si>
    <t xml:space="preserve">Herbst-Cup 2026</t>
  </si>
  <si>
    <t xml:space="preserve">Spielmodus</t>
  </si>
  <si>
    <t xml:space="preserve">501 Double Out</t>
  </si>
  <si>
    <t xml:space="preserve">Datum</t>
  </si>
  <si>
    <t xml:space="preserve">Spielart</t>
  </si>
  <si>
    <t xml:space="preserve">Best of 5 Legs</t>
  </si>
  <si>
    <t xml:space="preserve">Spielort</t>
  </si>
  <si>
    <t xml:space="preserve">Vereinsheim Stadthalle</t>
  </si>
  <si>
    <t xml:space="preserve">Startgeld</t>
  </si>
  <si>
    <t xml:space="preserve">Ausrichter</t>
  </si>
  <si>
    <t xml:space="preserve">Dartclub Nordpfeil e.V.</t>
  </si>
  <si>
    <t xml:space="preserve">Turnierleiter</t>
  </si>
  <si>
    <t xml:space="preserve">M. Schuster</t>
  </si>
  <si>
    <t xml:space="preserve">KENNZAHLEN</t>
  </si>
  <si>
    <t xml:space="preserve">TEILNEHMER</t>
  </si>
  <si>
    <t xml:space="preserve">GRUPPEN</t>
  </si>
  <si>
    <t xml:space="preserve">GRUPPENSPIELE</t>
  </si>
  <si>
    <t xml:space="preserve">GESPIELT</t>
  </si>
  <si>
    <t xml:space="preserve">FORTSCHRITT</t>
  </si>
  <si>
    <t xml:space="preserve">SIEGEREHRUNG</t>
  </si>
  <si>
    <t xml:space="preserve">1. Platz</t>
  </si>
  <si>
    <t xml:space="preserve">Turniersieger</t>
  </si>
  <si>
    <t xml:space="preserve">2. Platz</t>
  </si>
  <si>
    <t xml:space="preserve">Finalist</t>
  </si>
  <si>
    <t xml:space="preserve">3. Platz</t>
  </si>
  <si>
    <t xml:space="preserve">Spiel um Platz 3</t>
  </si>
  <si>
    <t xml:space="preserve">HINWEISE &amp; FARBLEGENDE</t>
  </si>
  <si>
    <t xml:space="preserve">•  Blau hinterlegte Felder sind Eingabefelder (Namen, Ergebnisse). Alle übrigen Werte werden automatisch berechnet.</t>
  </si>
  <si>
    <t xml:space="preserve">•  Gold markiert die für die K.-o.-Phase qualifizierten Spieler (Platz 1 und 2 je Gruppe) sowie den Turniersieger.</t>
  </si>
  <si>
    <t xml:space="preserve">•  Ergebnisse als Legs eintragen (z. B. 3 : 1). Die Tabellen, die Platzierung und der Turnierbaum aktualisieren sich selbst.</t>
  </si>
  <si>
    <t xml:space="preserve">•  Reihenfolge der Blätter: 1) Übersicht  2) Teilnehmer  3) Gruppenphase  4) K.-o.-Phase.</t>
  </si>
  <si>
    <t xml:space="preserve">16 Spieler · 4 Gruppen</t>
  </si>
  <si>
    <t xml:space="preserve">Nr.</t>
  </si>
  <si>
    <t xml:space="preserve">Spielername</t>
  </si>
  <si>
    <t xml:space="preserve">Gruppe</t>
  </si>
  <si>
    <t xml:space="preserve">Verein / Team</t>
  </si>
  <si>
    <t xml:space="preserve">Jonas Weber</t>
  </si>
  <si>
    <t xml:space="preserve">A</t>
  </si>
  <si>
    <t xml:space="preserve">DC Nordpfeil</t>
  </si>
  <si>
    <t xml:space="preserve">Markus Klein</t>
  </si>
  <si>
    <t xml:space="preserve">Bullseye Bar</t>
  </si>
  <si>
    <t xml:space="preserve">Stefan Berg</t>
  </si>
  <si>
    <t xml:space="preserve">Steel City Darts</t>
  </si>
  <si>
    <t xml:space="preserve">Daniel Voss</t>
  </si>
  <si>
    <t xml:space="preserve">DC Falke</t>
  </si>
  <si>
    <t xml:space="preserve">Andreas Roth</t>
  </si>
  <si>
    <t xml:space="preserve">B</t>
  </si>
  <si>
    <t xml:space="preserve">Thomas Lang</t>
  </si>
  <si>
    <t xml:space="preserve">Triple 20 e.V.</t>
  </si>
  <si>
    <t xml:space="preserve">Michael Kern</t>
  </si>
  <si>
    <t xml:space="preserve">Patrick Sommer</t>
  </si>
  <si>
    <t xml:space="preserve">Sven Böhm</t>
  </si>
  <si>
    <t xml:space="preserve">C</t>
  </si>
  <si>
    <t xml:space="preserve">Kevin Arnold</t>
  </si>
  <si>
    <t xml:space="preserve">Florian Reich</t>
  </si>
  <si>
    <t xml:space="preserve">Niklas Otto</t>
  </si>
  <si>
    <t xml:space="preserve">Tobias Frank</t>
  </si>
  <si>
    <t xml:space="preserve">D</t>
  </si>
  <si>
    <t xml:space="preserve">Dennis Hahn</t>
  </si>
  <si>
    <t xml:space="preserve">Marcel Kunz</t>
  </si>
  <si>
    <t xml:space="preserve">Robin Ziegler</t>
  </si>
  <si>
    <t xml:space="preserve">GRUPPENPHASE</t>
  </si>
  <si>
    <t xml:space="preserve">Jeder gegen jeden · Punkte: Sieg = 2</t>
  </si>
  <si>
    <t xml:space="preserve">GRUPPE A</t>
  </si>
  <si>
    <t xml:space="preserve">Spieler 1</t>
  </si>
  <si>
    <t xml:space="preserve">L</t>
  </si>
  <si>
    <t xml:space="preserve">:</t>
  </si>
  <si>
    <t xml:space="preserve">Spieler 2</t>
  </si>
  <si>
    <t xml:space="preserve">Pl.</t>
  </si>
  <si>
    <t xml:space="preserve">Spieler</t>
  </si>
  <si>
    <t xml:space="preserve">Sp</t>
  </si>
  <si>
    <t xml:space="preserve">S</t>
  </si>
  <si>
    <t xml:space="preserve">N</t>
  </si>
  <si>
    <t xml:space="preserve">L+</t>
  </si>
  <si>
    <t xml:space="preserve">L-</t>
  </si>
  <si>
    <t xml:space="preserve">Diff</t>
  </si>
  <si>
    <t xml:space="preserve">Pkt</t>
  </si>
  <si>
    <t xml:space="preserve">GRUPPE B</t>
  </si>
  <si>
    <t xml:space="preserve">GRUPPE C</t>
  </si>
  <si>
    <t xml:space="preserve">GRUPPE D</t>
  </si>
  <si>
    <t xml:space="preserve">K.-O.-PHASE</t>
  </si>
  <si>
    <t xml:space="preserve">Turnierbaum · automatisch aus der Gruppenphase</t>
  </si>
  <si>
    <t xml:space="preserve">VIERTELFINALE</t>
  </si>
  <si>
    <t xml:space="preserve">Herkunft</t>
  </si>
  <si>
    <t xml:space="preserve">Sieger</t>
  </si>
  <si>
    <t xml:space="preserve">Sieger Gr. A</t>
  </si>
  <si>
    <t xml:space="preserve">Zweiter Gr. B</t>
  </si>
  <si>
    <t xml:space="preserve">›</t>
  </si>
  <si>
    <t xml:space="preserve">Sieger Gr. C</t>
  </si>
  <si>
    <t xml:space="preserve">Zweiter Gr. D</t>
  </si>
  <si>
    <t xml:space="preserve">Sieger Gr. B</t>
  </si>
  <si>
    <t xml:space="preserve">Zweiter Gr. A</t>
  </si>
  <si>
    <t xml:space="preserve">Sieger Gr. D</t>
  </si>
  <si>
    <t xml:space="preserve">Zweiter Gr. C</t>
  </si>
  <si>
    <t xml:space="preserve">HALBFINALE</t>
  </si>
  <si>
    <t xml:space="preserve">Sieger VF 1</t>
  </si>
  <si>
    <t xml:space="preserve">Sieger VF 2</t>
  </si>
  <si>
    <t xml:space="preserve">Sieger VF 3</t>
  </si>
  <si>
    <t xml:space="preserve">Sieger VF 4</t>
  </si>
  <si>
    <t xml:space="preserve">FINALE</t>
  </si>
  <si>
    <t xml:space="preserve">Sieger HF 1</t>
  </si>
  <si>
    <t xml:space="preserve">Sieger HF 2</t>
  </si>
  <si>
    <t xml:space="preserve">SPIEL UM PLATZ 3</t>
  </si>
  <si>
    <t xml:space="preserve">Verlierer HF 1</t>
  </si>
  <si>
    <t xml:space="preserve">Verlierer HF 2</t>
  </si>
  <si>
    <t xml:space="preserve">ENDSTAND</t>
  </si>
  <si>
    <t xml:space="preserve">Finalist (2. Platz)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</si>
</sst>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\.mm\.yyyy"/>
    <numFmt numFmtId="166" formatCode="#,##0.00&quot; €&quot;"/>
    <numFmt numFmtId="167" formatCode="0"/>
    <numFmt numFmtId="168" formatCode="0%"/>
    <numFmt numFmtId="169" formatCode="General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sz val="11"/>
      <color rgb="FFC7CBD2"/>
      <name val="Calibri"/>
      <family val="0"/>
      <charset val="1"/>
    </font>
    <font>
      <b val="true"/>
      <sz val="10"/>
      <color rgb="FFA62A3C"/>
      <name val="Calibri"/>
      <family val="0"/>
      <charset val="1"/>
    </font>
    <font>
      <b val="true"/>
      <sz val="9"/>
      <color rgb="FF5C636E"/>
      <name val="Calibri"/>
      <family val="0"/>
      <charset val="1"/>
    </font>
    <font>
      <b val="true"/>
      <sz val="11"/>
      <color rgb="FF1D2026"/>
      <name val="Calibri"/>
      <family val="0"/>
      <charset val="1"/>
    </font>
    <font>
      <b val="true"/>
      <sz val="8"/>
      <color rgb="FF5C636E"/>
      <name val="Calibri"/>
      <family val="0"/>
      <charset val="1"/>
    </font>
    <font>
      <b val="true"/>
      <sz val="16"/>
      <color rgb="FFC49A3A"/>
      <name val="Calibri"/>
      <family val="0"/>
      <charset val="1"/>
    </font>
    <font>
      <b val="true"/>
      <sz val="16"/>
      <color rgb="FF1D2026"/>
      <name val="Calibri"/>
      <family val="0"/>
      <charset val="1"/>
    </font>
    <font>
      <b val="true"/>
      <sz val="16"/>
      <color rgb="FFA62A3C"/>
      <name val="Calibri"/>
      <family val="0"/>
      <charset val="1"/>
    </font>
    <font>
      <b val="true"/>
      <sz val="12"/>
      <color rgb="FFC49A3A"/>
      <name val="Calibri"/>
      <family val="0"/>
      <charset val="1"/>
    </font>
    <font>
      <i val="true"/>
      <sz val="9"/>
      <color rgb="FF5C636E"/>
      <name val="Calibri"/>
      <family val="0"/>
      <charset val="1"/>
    </font>
    <font>
      <b val="true"/>
      <sz val="12"/>
      <color rgb="FF808A96"/>
      <name val="Calibri"/>
      <family val="0"/>
      <charset val="1"/>
    </font>
    <font>
      <b val="true"/>
      <sz val="9"/>
      <color rgb="FFA62A3C"/>
      <name val="Calibri"/>
      <family val="0"/>
      <charset val="1"/>
    </font>
    <font>
      <sz val="8.5"/>
      <color rgb="FF5C636E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10"/>
      <color rgb="FF5C636E"/>
      <name val="Calibri"/>
      <family val="0"/>
      <charset val="1"/>
    </font>
    <font>
      <b val="true"/>
      <sz val="10"/>
      <color rgb="FF1D2026"/>
      <name val="Calibri"/>
      <family val="0"/>
      <charset val="1"/>
    </font>
    <font>
      <sz val="10"/>
      <color rgb="FF1D2026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i val="true"/>
      <sz val="8.5"/>
      <color rgb="FF5C636E"/>
      <name val="Calibri"/>
      <family val="0"/>
      <charset val="1"/>
    </font>
    <font>
      <b val="true"/>
      <sz val="11"/>
      <color rgb="FFA62A3C"/>
      <name val="Calibri"/>
      <family val="0"/>
      <charset val="1"/>
    </font>
    <font>
      <b val="true"/>
      <sz val="10"/>
      <color rgb="FF6B4E12"/>
      <name val="Calibri"/>
      <family val="0"/>
      <charset val="1"/>
    </font>
    <font>
      <b val="true"/>
      <sz val="11"/>
      <color rgb="FF6B4E12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23272E"/>
        <bgColor rgb="FF1D2026"/>
      </patternFill>
    </fill>
    <fill>
      <patternFill patternType="solid">
        <fgColor rgb="FFA62A3C"/>
        <bgColor rgb="FF993366"/>
      </patternFill>
    </fill>
    <fill>
      <patternFill patternType="solid">
        <fgColor rgb="FFEAF0F6"/>
        <bgColor rgb="FFECEEF1"/>
      </patternFill>
    </fill>
    <fill>
      <patternFill patternType="solid">
        <fgColor rgb="FFF4F5F7"/>
        <bgColor rgb="FFEAF0F6"/>
      </patternFill>
    </fill>
    <fill>
      <patternFill patternType="solid">
        <fgColor rgb="FFF6ECCF"/>
        <bgColor rgb="FFECEEF1"/>
      </patternFill>
    </fill>
    <fill>
      <patternFill patternType="solid">
        <fgColor rgb="FF171A1F"/>
        <bgColor rgb="FF1D2026"/>
      </patternFill>
    </fill>
    <fill>
      <patternFill patternType="solid">
        <fgColor rgb="FFECEEF1"/>
        <bgColor rgb="FFEAF0F6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9AA1AB"/>
      </bottom>
      <diagonal/>
    </border>
    <border diagonalUp="false" diagonalDown="false">
      <left style="thin">
        <color rgb="FFD5D8DD"/>
      </left>
      <right style="thin">
        <color rgb="FFD5D8DD"/>
      </right>
      <top style="medium">
        <color rgb="FF23272E"/>
      </top>
      <bottom/>
      <diagonal/>
    </border>
    <border diagonalUp="false" diagonalDown="false">
      <left style="thin">
        <color rgb="FFD5D8DD"/>
      </left>
      <right style="thin">
        <color rgb="FFD5D8DD"/>
      </right>
      <top/>
      <bottom style="medium">
        <color rgb="FFA62A3C"/>
      </bottom>
      <diagonal/>
    </border>
    <border diagonalUp="false" diagonalDown="false">
      <left style="thin">
        <color rgb="FFD5D8DD"/>
      </left>
      <right style="thin">
        <color rgb="FFD5D8DD"/>
      </right>
      <top style="thin">
        <color rgb="FFD5D8DD"/>
      </top>
      <bottom style="thin">
        <color rgb="FFD5D8DD"/>
      </bottom>
      <diagonal/>
    </border>
    <border diagonalUp="false" diagonalDown="false">
      <left style="thin">
        <color rgb="FF23272E"/>
      </left>
      <right style="thin">
        <color rgb="FF23272E"/>
      </right>
      <top style="medium">
        <color rgb="FF23272E"/>
      </top>
      <bottom style="medium">
        <color rgb="FF23272E"/>
      </bottom>
      <diagonal/>
    </border>
    <border diagonalUp="false" diagonalDown="false">
      <left style="thin">
        <color rgb="FF23272E"/>
      </left>
      <right style="thin">
        <color rgb="FF23272E"/>
      </right>
      <top style="thin">
        <color rgb="FFD5D8DD"/>
      </top>
      <bottom style="thin">
        <color rgb="FFD5D8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8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4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2" fillId="7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0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8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8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6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6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1"/>
        <family val="0"/>
        <b val="1"/>
        <color rgb="FF6B4E12"/>
        <sz val="10"/>
      </font>
      <fill>
        <patternFill>
          <bgColor rgb="FFF6ECC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7CBD2"/>
      <rgbColor rgb="FF808A96"/>
      <rgbColor rgb="FF9999FF"/>
      <rgbColor rgb="FFA62A3C"/>
      <rgbColor rgb="FFF6ECCF"/>
      <rgbColor rgb="FFEAF0F6"/>
      <rgbColor rgb="FF660066"/>
      <rgbColor rgb="FFFF8080"/>
      <rgbColor rgb="FF0066CC"/>
      <rgbColor rgb="FFD5D8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EF1"/>
      <rgbColor rgb="FFF4F5F7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49A3A"/>
      <rgbColor rgb="FFFF6600"/>
      <rgbColor rgb="FF5C636E"/>
      <rgbColor rgb="FF9AA1AB"/>
      <rgbColor rgb="FF003366"/>
      <rgbColor rgb="FF339966"/>
      <rgbColor rgb="FF171A1F"/>
      <rgbColor rgb="FF1D2026"/>
      <rgbColor rgb="FF6B4E12"/>
      <rgbColor rgb="FF993366"/>
      <rgbColor rgb="FF333399"/>
      <rgbColor rgb="FF2327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2"/>
    <col collapsed="false" customWidth="true" hidden="false" outlineLevel="0" max="3" min="3" style="0" width="19"/>
    <col collapsed="false" customWidth="true" hidden="false" outlineLevel="0" max="4" min="4" style="0" width="15"/>
    <col collapsed="false" customWidth="true" hidden="false" outlineLevel="0" max="5" min="5" style="0" width="13"/>
    <col collapsed="false" customWidth="true" hidden="false" outlineLevel="0" max="6" min="6" style="0" width="14"/>
    <col collapsed="false" customWidth="true" hidden="false" outlineLevel="0" max="8" min="7" style="0" width="13"/>
    <col collapsed="false" customWidth="true" hidden="false" outlineLevel="0" max="9" min="9" style="0" width="2.5"/>
  </cols>
  <sheetData>
    <row r="1" customFormat="false" ht="39.75" hidden="false" customHeight="true" outlineLevel="0" collapsed="false">
      <c r="B1" s="1" t="s">
        <v>0</v>
      </c>
      <c r="C1" s="1"/>
      <c r="D1" s="1"/>
      <c r="E1" s="1"/>
      <c r="F1" s="2" t="s">
        <v>1</v>
      </c>
      <c r="G1" s="2"/>
      <c r="H1" s="2"/>
    </row>
    <row r="2" customFormat="false" ht="4.5" hidden="false" customHeight="true" outlineLevel="0" collapsed="false">
      <c r="B2" s="3"/>
      <c r="C2" s="3"/>
      <c r="D2" s="3"/>
      <c r="E2" s="3"/>
      <c r="F2" s="3"/>
      <c r="G2" s="3"/>
      <c r="H2" s="3"/>
    </row>
    <row r="4" customFormat="false" ht="18" hidden="false" customHeight="true" outlineLevel="0" collapsed="false">
      <c r="B4" s="4" t="s">
        <v>2</v>
      </c>
      <c r="C4" s="4"/>
      <c r="D4" s="4"/>
      <c r="E4" s="4"/>
      <c r="F4" s="4"/>
      <c r="G4" s="4"/>
      <c r="H4" s="4"/>
    </row>
    <row r="5" customFormat="false" ht="18.75" hidden="false" customHeight="true" outlineLevel="0" collapsed="false">
      <c r="B5" s="5" t="s">
        <v>3</v>
      </c>
      <c r="C5" s="6" t="s">
        <v>4</v>
      </c>
      <c r="D5" s="6"/>
      <c r="E5" s="6"/>
      <c r="F5" s="5" t="s">
        <v>5</v>
      </c>
      <c r="G5" s="6" t="s">
        <v>6</v>
      </c>
      <c r="H5" s="6"/>
    </row>
    <row r="6" customFormat="false" ht="18.75" hidden="false" customHeight="true" outlineLevel="0" collapsed="false">
      <c r="B6" s="5" t="s">
        <v>7</v>
      </c>
      <c r="C6" s="7" t="n">
        <v>46312</v>
      </c>
      <c r="D6" s="7"/>
      <c r="E6" s="7"/>
      <c r="F6" s="5" t="s">
        <v>8</v>
      </c>
      <c r="G6" s="6" t="s">
        <v>9</v>
      </c>
      <c r="H6" s="6"/>
    </row>
    <row r="7" customFormat="false" ht="18.75" hidden="false" customHeight="true" outlineLevel="0" collapsed="false">
      <c r="B7" s="5" t="s">
        <v>10</v>
      </c>
      <c r="C7" s="6" t="s">
        <v>11</v>
      </c>
      <c r="D7" s="6"/>
      <c r="E7" s="6"/>
      <c r="F7" s="5" t="s">
        <v>12</v>
      </c>
      <c r="G7" s="8" t="n">
        <v>10</v>
      </c>
      <c r="H7" s="8"/>
    </row>
    <row r="8" customFormat="false" ht="18.75" hidden="false" customHeight="true" outlineLevel="0" collapsed="false">
      <c r="B8" s="5" t="s">
        <v>13</v>
      </c>
      <c r="C8" s="6" t="s">
        <v>14</v>
      </c>
      <c r="D8" s="6"/>
      <c r="E8" s="6"/>
      <c r="F8" s="5" t="s">
        <v>15</v>
      </c>
      <c r="G8" s="6" t="s">
        <v>16</v>
      </c>
      <c r="H8" s="6"/>
    </row>
    <row r="10" customFormat="false" ht="15" hidden="false" customHeight="false" outlineLevel="0" collapsed="false">
      <c r="B10" s="4" t="s">
        <v>17</v>
      </c>
      <c r="C10" s="4"/>
      <c r="D10" s="4"/>
      <c r="E10" s="4"/>
      <c r="F10" s="4"/>
      <c r="G10" s="4"/>
      <c r="H10" s="4"/>
    </row>
    <row r="11" customFormat="false" ht="13.5" hidden="false" customHeight="true" outlineLevel="0" collapsed="false">
      <c r="B11" s="9" t="s">
        <v>18</v>
      </c>
      <c r="C11" s="9"/>
      <c r="D11" s="9" t="s">
        <v>19</v>
      </c>
      <c r="E11" s="9" t="s">
        <v>20</v>
      </c>
      <c r="F11" s="9" t="s">
        <v>21</v>
      </c>
      <c r="G11" s="9" t="s">
        <v>22</v>
      </c>
      <c r="H11" s="9"/>
    </row>
    <row r="12" customFormat="false" ht="30" hidden="false" customHeight="true" outlineLevel="0" collapsed="false">
      <c r="B12" s="10" t="n">
        <f aca="false">COUNTA(Teilnehmer!C6:C21)</f>
        <v>16</v>
      </c>
      <c r="C12" s="10"/>
      <c r="D12" s="11" t="n">
        <f aca="false">SUMPRODUCT((COUNTIF(Teilnehmer!D6:D21,{"A";"B";"C";"D"})&gt;0)*1)</f>
        <v>4</v>
      </c>
      <c r="E12" s="11" t="n">
        <f aca="false">24</f>
        <v>24</v>
      </c>
      <c r="F12" s="11" t="n">
        <f aca="false">SUMPRODUCT((Gruppenphase!$C$7:$C$12&lt;&gt;"")*1)+SUMPRODUCT((Gruppenphase!$C$16:$C$21&lt;&gt;"")*1)+SUMPRODUCT((Gruppenphase!$C$25:$C$30&lt;&gt;"")*1)+SUMPRODUCT((Gruppenphase!$C$34:$C$39&lt;&gt;"")*1)</f>
        <v>24</v>
      </c>
      <c r="G12" s="12" t="n">
        <f aca="false">F12/E12</f>
        <v>1</v>
      </c>
      <c r="H12" s="12"/>
    </row>
    <row r="14" customFormat="false" ht="15" hidden="false" customHeight="false" outlineLevel="0" collapsed="false">
      <c r="B14" s="4" t="s">
        <v>23</v>
      </c>
      <c r="C14" s="4"/>
      <c r="D14" s="4"/>
      <c r="E14" s="4"/>
      <c r="F14" s="4"/>
      <c r="G14" s="4"/>
      <c r="H14" s="4"/>
    </row>
    <row r="15" customFormat="false" ht="21.75" hidden="false" customHeight="true" outlineLevel="0" collapsed="false">
      <c r="B15" s="13" t="s">
        <v>24</v>
      </c>
      <c r="C15" s="14" t="str">
        <f aca="false">'KO-Phase'!$J$18</f>
        <v>Tobias Frank</v>
      </c>
      <c r="D15" s="14"/>
      <c r="E15" s="14"/>
      <c r="F15" s="15" t="s">
        <v>25</v>
      </c>
      <c r="G15" s="15"/>
      <c r="H15" s="15"/>
    </row>
    <row r="16" customFormat="false" ht="19.5" hidden="false" customHeight="true" outlineLevel="0" collapsed="false">
      <c r="B16" s="16" t="s">
        <v>26</v>
      </c>
      <c r="C16" s="17" t="str">
        <f aca="false">IF('KO-Phase'!$D$18&gt;'KO-Phase'!$F$18,'KO-Phase'!$G$18,'KO-Phase'!$C$18)</f>
        <v>Jonas Weber</v>
      </c>
      <c r="D16" s="17"/>
      <c r="E16" s="17"/>
      <c r="F16" s="18" t="s">
        <v>27</v>
      </c>
      <c r="G16" s="18"/>
      <c r="H16" s="18"/>
    </row>
    <row r="17" customFormat="false" ht="19.5" hidden="false" customHeight="true" outlineLevel="0" collapsed="false">
      <c r="B17" s="16" t="s">
        <v>28</v>
      </c>
      <c r="C17" s="19" t="str">
        <f aca="false">'KO-Phase'!$J$22</f>
        <v>Sven Böhm</v>
      </c>
      <c r="D17" s="19"/>
      <c r="E17" s="19"/>
      <c r="F17" s="18" t="s">
        <v>29</v>
      </c>
      <c r="G17" s="18"/>
      <c r="H17" s="18"/>
    </row>
    <row r="19" customFormat="false" ht="15" hidden="false" customHeight="false" outlineLevel="0" collapsed="false">
      <c r="B19" s="20" t="s">
        <v>30</v>
      </c>
      <c r="C19" s="20"/>
      <c r="D19" s="20"/>
      <c r="E19" s="20"/>
      <c r="F19" s="20"/>
      <c r="G19" s="20"/>
      <c r="H19" s="20"/>
    </row>
    <row r="20" customFormat="false" ht="12.75" hidden="false" customHeight="true" outlineLevel="0" collapsed="false">
      <c r="B20" s="21" t="s">
        <v>31</v>
      </c>
      <c r="C20" s="21"/>
      <c r="D20" s="21"/>
      <c r="E20" s="21"/>
      <c r="F20" s="21"/>
      <c r="G20" s="21"/>
      <c r="H20" s="21"/>
    </row>
    <row r="21" customFormat="false" ht="12.75" hidden="false" customHeight="true" outlineLevel="0" collapsed="false">
      <c r="B21" s="21" t="s">
        <v>32</v>
      </c>
      <c r="C21" s="21"/>
      <c r="D21" s="21"/>
      <c r="E21" s="21"/>
      <c r="F21" s="21"/>
      <c r="G21" s="21"/>
      <c r="H21" s="21"/>
    </row>
    <row r="22" customFormat="false" ht="12.75" hidden="false" customHeight="true" outlineLevel="0" collapsed="false">
      <c r="B22" s="21" t="s">
        <v>33</v>
      </c>
      <c r="C22" s="21"/>
      <c r="D22" s="21"/>
      <c r="E22" s="21"/>
      <c r="F22" s="21"/>
      <c r="G22" s="21"/>
      <c r="H22" s="21"/>
    </row>
    <row r="23" customFormat="false" ht="12.75" hidden="false" customHeight="true" outlineLevel="0" collapsed="false">
      <c r="B23" s="21" t="s">
        <v>34</v>
      </c>
      <c r="C23" s="21"/>
      <c r="D23" s="21"/>
      <c r="E23" s="21"/>
      <c r="F23" s="21"/>
      <c r="G23" s="21"/>
      <c r="H23" s="21"/>
    </row>
  </sheetData>
  <mergeCells count="28">
    <mergeCell ref="B1:E1"/>
    <mergeCell ref="F1:H1"/>
    <mergeCell ref="B4:H4"/>
    <mergeCell ref="C5:E5"/>
    <mergeCell ref="G5:H5"/>
    <mergeCell ref="C6:E6"/>
    <mergeCell ref="G6:H6"/>
    <mergeCell ref="C7:E7"/>
    <mergeCell ref="G7:H7"/>
    <mergeCell ref="C8:E8"/>
    <mergeCell ref="G8:H8"/>
    <mergeCell ref="B10:H10"/>
    <mergeCell ref="B11:C11"/>
    <mergeCell ref="G11:H11"/>
    <mergeCell ref="B12:C12"/>
    <mergeCell ref="G12:H12"/>
    <mergeCell ref="B14:H14"/>
    <mergeCell ref="C15:E15"/>
    <mergeCell ref="F15:H15"/>
    <mergeCell ref="C16:E16"/>
    <mergeCell ref="F16:H16"/>
    <mergeCell ref="C17:E17"/>
    <mergeCell ref="F17:H17"/>
    <mergeCell ref="B19:H19"/>
    <mergeCell ref="B20:H20"/>
    <mergeCell ref="B21:H21"/>
    <mergeCell ref="B22:H22"/>
    <mergeCell ref="B23:H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E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6"/>
    <col collapsed="false" customWidth="true" hidden="false" outlineLevel="0" max="3" min="3" style="0" width="24"/>
    <col collapsed="false" customWidth="true" hidden="false" outlineLevel="0" max="4" min="4" style="0" width="10"/>
    <col collapsed="false" customWidth="true" hidden="false" outlineLevel="0" max="5" min="5" style="0" width="24"/>
    <col collapsed="false" customWidth="true" hidden="false" outlineLevel="0" max="6" min="6" style="0" width="2.5"/>
  </cols>
  <sheetData>
    <row r="1" customFormat="false" ht="39.75" hidden="false" customHeight="true" outlineLevel="0" collapsed="false">
      <c r="B1" s="1" t="s">
        <v>18</v>
      </c>
      <c r="C1" s="1"/>
      <c r="D1" s="1"/>
      <c r="E1" s="22" t="s">
        <v>35</v>
      </c>
    </row>
    <row r="2" customFormat="false" ht="4.5" hidden="false" customHeight="true" outlineLevel="0" collapsed="false">
      <c r="B2" s="3"/>
      <c r="C2" s="3"/>
      <c r="D2" s="3"/>
      <c r="E2" s="3"/>
    </row>
    <row r="5" customFormat="false" ht="24" hidden="false" customHeight="true" outlineLevel="0" collapsed="false">
      <c r="B5" s="23" t="s">
        <v>36</v>
      </c>
      <c r="C5" s="23" t="s">
        <v>37</v>
      </c>
      <c r="D5" s="23" t="s">
        <v>38</v>
      </c>
      <c r="E5" s="23" t="s">
        <v>39</v>
      </c>
    </row>
    <row r="6" customFormat="false" ht="15" hidden="false" customHeight="false" outlineLevel="0" collapsed="false">
      <c r="B6" s="24" t="n">
        <v>1</v>
      </c>
      <c r="C6" s="25" t="s">
        <v>40</v>
      </c>
      <c r="D6" s="26" t="s">
        <v>41</v>
      </c>
      <c r="E6" s="27" t="s">
        <v>42</v>
      </c>
    </row>
    <row r="7" customFormat="false" ht="15" hidden="false" customHeight="false" outlineLevel="0" collapsed="false">
      <c r="B7" s="28" t="n">
        <v>2</v>
      </c>
      <c r="C7" s="25" t="s">
        <v>43</v>
      </c>
      <c r="D7" s="26" t="s">
        <v>41</v>
      </c>
      <c r="E7" s="27" t="s">
        <v>44</v>
      </c>
    </row>
    <row r="8" customFormat="false" ht="15" hidden="false" customHeight="false" outlineLevel="0" collapsed="false">
      <c r="B8" s="24" t="n">
        <v>3</v>
      </c>
      <c r="C8" s="25" t="s">
        <v>45</v>
      </c>
      <c r="D8" s="26" t="s">
        <v>41</v>
      </c>
      <c r="E8" s="27" t="s">
        <v>46</v>
      </c>
    </row>
    <row r="9" customFormat="false" ht="15" hidden="false" customHeight="false" outlineLevel="0" collapsed="false">
      <c r="B9" s="28" t="n">
        <v>4</v>
      </c>
      <c r="C9" s="25" t="s">
        <v>47</v>
      </c>
      <c r="D9" s="26" t="s">
        <v>41</v>
      </c>
      <c r="E9" s="27" t="s">
        <v>48</v>
      </c>
    </row>
    <row r="10" customFormat="false" ht="15" hidden="false" customHeight="false" outlineLevel="0" collapsed="false">
      <c r="B10" s="24" t="n">
        <v>5</v>
      </c>
      <c r="C10" s="25" t="s">
        <v>49</v>
      </c>
      <c r="D10" s="26" t="s">
        <v>50</v>
      </c>
      <c r="E10" s="27" t="s">
        <v>42</v>
      </c>
    </row>
    <row r="11" customFormat="false" ht="15" hidden="false" customHeight="false" outlineLevel="0" collapsed="false">
      <c r="B11" s="28" t="n">
        <v>6</v>
      </c>
      <c r="C11" s="25" t="s">
        <v>51</v>
      </c>
      <c r="D11" s="26" t="s">
        <v>50</v>
      </c>
      <c r="E11" s="27" t="s">
        <v>52</v>
      </c>
    </row>
    <row r="12" customFormat="false" ht="15" hidden="false" customHeight="false" outlineLevel="0" collapsed="false">
      <c r="B12" s="24" t="n">
        <v>7</v>
      </c>
      <c r="C12" s="25" t="s">
        <v>53</v>
      </c>
      <c r="D12" s="26" t="s">
        <v>50</v>
      </c>
      <c r="E12" s="27" t="s">
        <v>44</v>
      </c>
    </row>
    <row r="13" customFormat="false" ht="15" hidden="false" customHeight="false" outlineLevel="0" collapsed="false">
      <c r="B13" s="28" t="n">
        <v>8</v>
      </c>
      <c r="C13" s="25" t="s">
        <v>54</v>
      </c>
      <c r="D13" s="26" t="s">
        <v>50</v>
      </c>
      <c r="E13" s="27" t="s">
        <v>48</v>
      </c>
    </row>
    <row r="14" customFormat="false" ht="15" hidden="false" customHeight="false" outlineLevel="0" collapsed="false">
      <c r="B14" s="24" t="n">
        <v>9</v>
      </c>
      <c r="C14" s="25" t="s">
        <v>55</v>
      </c>
      <c r="D14" s="26" t="s">
        <v>56</v>
      </c>
      <c r="E14" s="27" t="s">
        <v>46</v>
      </c>
    </row>
    <row r="15" customFormat="false" ht="15" hidden="false" customHeight="false" outlineLevel="0" collapsed="false">
      <c r="B15" s="28" t="n">
        <v>10</v>
      </c>
      <c r="C15" s="25" t="s">
        <v>57</v>
      </c>
      <c r="D15" s="26" t="s">
        <v>56</v>
      </c>
      <c r="E15" s="27" t="s">
        <v>52</v>
      </c>
    </row>
    <row r="16" customFormat="false" ht="15" hidden="false" customHeight="false" outlineLevel="0" collapsed="false">
      <c r="B16" s="24" t="n">
        <v>11</v>
      </c>
      <c r="C16" s="25" t="s">
        <v>58</v>
      </c>
      <c r="D16" s="26" t="s">
        <v>56</v>
      </c>
      <c r="E16" s="27" t="s">
        <v>42</v>
      </c>
    </row>
    <row r="17" customFormat="false" ht="15" hidden="false" customHeight="false" outlineLevel="0" collapsed="false">
      <c r="B17" s="28" t="n">
        <v>12</v>
      </c>
      <c r="C17" s="25" t="s">
        <v>59</v>
      </c>
      <c r="D17" s="26" t="s">
        <v>56</v>
      </c>
      <c r="E17" s="27" t="s">
        <v>48</v>
      </c>
    </row>
    <row r="18" customFormat="false" ht="15" hidden="false" customHeight="false" outlineLevel="0" collapsed="false">
      <c r="B18" s="24" t="n">
        <v>13</v>
      </c>
      <c r="C18" s="25" t="s">
        <v>60</v>
      </c>
      <c r="D18" s="26" t="s">
        <v>61</v>
      </c>
      <c r="E18" s="27" t="s">
        <v>44</v>
      </c>
    </row>
    <row r="19" customFormat="false" ht="15" hidden="false" customHeight="false" outlineLevel="0" collapsed="false">
      <c r="B19" s="28" t="n">
        <v>14</v>
      </c>
      <c r="C19" s="25" t="s">
        <v>62</v>
      </c>
      <c r="D19" s="26" t="s">
        <v>61</v>
      </c>
      <c r="E19" s="27" t="s">
        <v>46</v>
      </c>
    </row>
    <row r="20" customFormat="false" ht="15" hidden="false" customHeight="false" outlineLevel="0" collapsed="false">
      <c r="B20" s="24" t="n">
        <v>15</v>
      </c>
      <c r="C20" s="25" t="s">
        <v>63</v>
      </c>
      <c r="D20" s="26" t="s">
        <v>61</v>
      </c>
      <c r="E20" s="27" t="s">
        <v>52</v>
      </c>
    </row>
    <row r="21" customFormat="false" ht="15" hidden="false" customHeight="false" outlineLevel="0" collapsed="false">
      <c r="B21" s="28" t="n">
        <v>16</v>
      </c>
      <c r="C21" s="25" t="s">
        <v>64</v>
      </c>
      <c r="D21" s="26" t="s">
        <v>61</v>
      </c>
      <c r="E21" s="27" t="s">
        <v>42</v>
      </c>
    </row>
  </sheetData>
  <mergeCells count="1">
    <mergeCell ref="B1:D1"/>
  </mergeCells>
  <dataValidations count="1">
    <dataValidation allowBlank="true" error="Bitte A, B, C oder D wählen." errorStyle="stop" errorTitle="Ungültige Gruppe" operator="between" showDropDown="false" showErrorMessage="true" showInputMessage="false" sqref="D6:D21" type="list">
      <formula1>"A,B,C,D"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R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8"/>
    <col collapsed="false" customWidth="true" hidden="false" outlineLevel="0" max="3" min="3" style="0" width="4.5"/>
    <col collapsed="false" customWidth="true" hidden="false" outlineLevel="0" max="4" min="4" style="0" width="2.5"/>
    <col collapsed="false" customWidth="true" hidden="false" outlineLevel="0" max="5" min="5" style="0" width="4.5"/>
    <col collapsed="false" customWidth="true" hidden="false" outlineLevel="0" max="6" min="6" style="0" width="18"/>
    <col collapsed="false" customWidth="true" hidden="false" outlineLevel="0" max="7" min="7" style="0" width="2.5"/>
    <col collapsed="false" customWidth="true" hidden="false" outlineLevel="0" max="8" min="8" style="0" width="5"/>
    <col collapsed="false" customWidth="true" hidden="false" outlineLevel="0" max="9" min="9" style="0" width="18"/>
    <col collapsed="false" customWidth="true" hidden="false" outlineLevel="0" max="12" min="10" style="0" width="4.5"/>
    <col collapsed="false" customWidth="true" hidden="false" outlineLevel="0" max="16" min="13" style="0" width="5.51"/>
    <col collapsed="false" customWidth="true" hidden="false" outlineLevel="0" max="17" min="17" style="0" width="2.5"/>
    <col collapsed="false" customWidth="true" hidden="true" outlineLevel="0" max="18" min="18" style="0" width="13"/>
  </cols>
  <sheetData>
    <row r="1" customFormat="false" ht="39.75" hidden="false" customHeight="true" outlineLevel="0" collapsed="false">
      <c r="B1" s="1" t="s">
        <v>65</v>
      </c>
      <c r="C1" s="1"/>
      <c r="D1" s="1"/>
      <c r="E1" s="1"/>
      <c r="F1" s="1"/>
      <c r="G1" s="29"/>
      <c r="H1" s="2" t="s">
        <v>66</v>
      </c>
      <c r="I1" s="2"/>
      <c r="J1" s="2"/>
      <c r="K1" s="2"/>
      <c r="L1" s="2"/>
      <c r="M1" s="2"/>
      <c r="N1" s="2"/>
      <c r="O1" s="2"/>
      <c r="P1" s="2"/>
    </row>
    <row r="2" customFormat="false" ht="4.5" hidden="false" customHeight="true" outlineLevel="0" collapsed="false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5" customFormat="false" ht="21.75" hidden="false" customHeight="true" outlineLevel="0" collapsed="false">
      <c r="B5" s="30" t="s">
        <v>67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customFormat="false" ht="15.75" hidden="false" customHeight="true" outlineLevel="0" collapsed="false">
      <c r="B6" s="31" t="s">
        <v>68</v>
      </c>
      <c r="C6" s="31" t="s">
        <v>69</v>
      </c>
      <c r="D6" s="32" t="s">
        <v>70</v>
      </c>
      <c r="E6" s="31" t="s">
        <v>69</v>
      </c>
      <c r="F6" s="31" t="s">
        <v>71</v>
      </c>
      <c r="H6" s="33" t="s">
        <v>72</v>
      </c>
      <c r="I6" s="33" t="s">
        <v>73</v>
      </c>
      <c r="J6" s="33" t="s">
        <v>74</v>
      </c>
      <c r="K6" s="33" t="s">
        <v>75</v>
      </c>
      <c r="L6" s="33" t="s">
        <v>76</v>
      </c>
      <c r="M6" s="33" t="s">
        <v>77</v>
      </c>
      <c r="N6" s="33" t="s">
        <v>78</v>
      </c>
      <c r="O6" s="33" t="s">
        <v>79</v>
      </c>
      <c r="P6" s="33" t="s">
        <v>80</v>
      </c>
    </row>
    <row r="7" customFormat="false" ht="15" hidden="false" customHeight="false" outlineLevel="0" collapsed="false">
      <c r="B7" s="34" t="s">
        <v>40</v>
      </c>
      <c r="C7" s="35" t="n">
        <v>3</v>
      </c>
      <c r="D7" s="24" t="s">
        <v>70</v>
      </c>
      <c r="E7" s="35" t="n">
        <v>1</v>
      </c>
      <c r="F7" s="34" t="s">
        <v>43</v>
      </c>
      <c r="H7" s="36" t="n">
        <f aca="false">RANK(R7,$R$7:$R$10,0)</f>
        <v>1</v>
      </c>
      <c r="I7" s="34" t="s">
        <v>40</v>
      </c>
      <c r="J7" s="37" t="n">
        <f aca="false">K7+L7</f>
        <v>3</v>
      </c>
      <c r="K7" s="37" t="n">
        <f aca="false">SUMPRODUCT(($B$7:$B$12=$I7)*($C$7:$C$12&gt;$E$7:$E$12))+SUMPRODUCT(($F$7:$F$12=$I7)*($E$7:$E$12&gt;$C$7:$C$12))</f>
        <v>3</v>
      </c>
      <c r="L7" s="37" t="n">
        <f aca="false">SUMPRODUCT(($B$7:$B$12=$I7)*($C$7:$C$12&lt;$E$7:$E$12))+SUMPRODUCT(($F$7:$F$12=$I7)*($E$7:$E$12&lt;$C$7:$C$12))</f>
        <v>0</v>
      </c>
      <c r="M7" s="37" t="n">
        <f aca="false">SUMPRODUCT(($B$7:$B$12=$I7)*$C$7:$C$12)+SUMPRODUCT(($F$7:$F$12=$I7)*$E$7:$E$12)</f>
        <v>9</v>
      </c>
      <c r="N7" s="37" t="n">
        <f aca="false">SUMPRODUCT(($B$7:$B$12=$I7)*$E$7:$E$12)+SUMPRODUCT(($F$7:$F$12=$I7)*$C$7:$C$12)</f>
        <v>3</v>
      </c>
      <c r="O7" s="37" t="n">
        <f aca="false">M7-N7</f>
        <v>6</v>
      </c>
      <c r="P7" s="36" t="n">
        <f aca="false">K7*2</f>
        <v>6</v>
      </c>
      <c r="R7" s="38" t="n">
        <f aca="false">P7*10000+(O7+50)*100+M7</f>
        <v>65609</v>
      </c>
    </row>
    <row r="8" customFormat="false" ht="15" hidden="false" customHeight="false" outlineLevel="0" collapsed="false">
      <c r="B8" s="39" t="s">
        <v>45</v>
      </c>
      <c r="C8" s="35" t="n">
        <v>1</v>
      </c>
      <c r="D8" s="24" t="s">
        <v>70</v>
      </c>
      <c r="E8" s="35" t="n">
        <v>3</v>
      </c>
      <c r="F8" s="39" t="s">
        <v>47</v>
      </c>
      <c r="H8" s="36" t="n">
        <f aca="false">RANK(R8,$R$7:$R$10,0)</f>
        <v>2</v>
      </c>
      <c r="I8" s="34" t="s">
        <v>43</v>
      </c>
      <c r="J8" s="37" t="n">
        <f aca="false">K8+L8</f>
        <v>3</v>
      </c>
      <c r="K8" s="37" t="n">
        <f aca="false">SUMPRODUCT(($B$7:$B$12=$I8)*($C$7:$C$12&gt;$E$7:$E$12))+SUMPRODUCT(($F$7:$F$12=$I8)*($E$7:$E$12&gt;$C$7:$C$12))</f>
        <v>2</v>
      </c>
      <c r="L8" s="37" t="n">
        <f aca="false">SUMPRODUCT(($B$7:$B$12=$I8)*($C$7:$C$12&lt;$E$7:$E$12))+SUMPRODUCT(($F$7:$F$12=$I8)*($E$7:$E$12&lt;$C$7:$C$12))</f>
        <v>1</v>
      </c>
      <c r="M8" s="37" t="n">
        <f aca="false">SUMPRODUCT(($B$7:$B$12=$I8)*$C$7:$C$12)+SUMPRODUCT(($F$7:$F$12=$I8)*$E$7:$E$12)</f>
        <v>7</v>
      </c>
      <c r="N8" s="37" t="n">
        <f aca="false">SUMPRODUCT(($B$7:$B$12=$I8)*$E$7:$E$12)+SUMPRODUCT(($F$7:$F$12=$I8)*$C$7:$C$12)</f>
        <v>5</v>
      </c>
      <c r="O8" s="37" t="n">
        <f aca="false">M8-N8</f>
        <v>2</v>
      </c>
      <c r="P8" s="36" t="n">
        <f aca="false">K8*2</f>
        <v>4</v>
      </c>
      <c r="R8" s="38" t="n">
        <f aca="false">P8*10000+(O8+50)*100+M8</f>
        <v>45207</v>
      </c>
    </row>
    <row r="9" customFormat="false" ht="15" hidden="false" customHeight="false" outlineLevel="0" collapsed="false">
      <c r="B9" s="34" t="s">
        <v>40</v>
      </c>
      <c r="C9" s="35" t="n">
        <v>3</v>
      </c>
      <c r="D9" s="24" t="s">
        <v>70</v>
      </c>
      <c r="E9" s="35" t="n">
        <v>2</v>
      </c>
      <c r="F9" s="34" t="s">
        <v>45</v>
      </c>
      <c r="H9" s="36" t="n">
        <f aca="false">RANK(R9,$R$7:$R$10,0)</f>
        <v>4</v>
      </c>
      <c r="I9" s="34" t="s">
        <v>45</v>
      </c>
      <c r="J9" s="37" t="n">
        <f aca="false">K9+L9</f>
        <v>3</v>
      </c>
      <c r="K9" s="37" t="n">
        <f aca="false">SUMPRODUCT(($B$7:$B$12=$I9)*($C$7:$C$12&gt;$E$7:$E$12))+SUMPRODUCT(($F$7:$F$12=$I9)*($E$7:$E$12&gt;$C$7:$C$12))</f>
        <v>0</v>
      </c>
      <c r="L9" s="37" t="n">
        <f aca="false">SUMPRODUCT(($B$7:$B$12=$I9)*($C$7:$C$12&lt;$E$7:$E$12))+SUMPRODUCT(($F$7:$F$12=$I9)*($E$7:$E$12&lt;$C$7:$C$12))</f>
        <v>3</v>
      </c>
      <c r="M9" s="37" t="n">
        <f aca="false">SUMPRODUCT(($B$7:$B$12=$I9)*$C$7:$C$12)+SUMPRODUCT(($F$7:$F$12=$I9)*$E$7:$E$12)</f>
        <v>5</v>
      </c>
      <c r="N9" s="37" t="n">
        <f aca="false">SUMPRODUCT(($B$7:$B$12=$I9)*$E$7:$E$12)+SUMPRODUCT(($F$7:$F$12=$I9)*$C$7:$C$12)</f>
        <v>9</v>
      </c>
      <c r="O9" s="37" t="n">
        <f aca="false">M9-N9</f>
        <v>-4</v>
      </c>
      <c r="P9" s="36" t="n">
        <f aca="false">K9*2</f>
        <v>0</v>
      </c>
      <c r="R9" s="38" t="n">
        <f aca="false">P9*10000+(O9+50)*100+M9</f>
        <v>4605</v>
      </c>
    </row>
    <row r="10" customFormat="false" ht="15" hidden="false" customHeight="false" outlineLevel="0" collapsed="false">
      <c r="B10" s="39" t="s">
        <v>43</v>
      </c>
      <c r="C10" s="35" t="n">
        <v>3</v>
      </c>
      <c r="D10" s="24" t="s">
        <v>70</v>
      </c>
      <c r="E10" s="35" t="n">
        <v>0</v>
      </c>
      <c r="F10" s="39" t="s">
        <v>47</v>
      </c>
      <c r="H10" s="36" t="n">
        <f aca="false">RANK(R10,$R$7:$R$10,0)</f>
        <v>3</v>
      </c>
      <c r="I10" s="34" t="s">
        <v>47</v>
      </c>
      <c r="J10" s="37" t="n">
        <f aca="false">K10+L10</f>
        <v>3</v>
      </c>
      <c r="K10" s="37" t="n">
        <f aca="false">SUMPRODUCT(($B$7:$B$12=$I10)*($C$7:$C$12&gt;$E$7:$E$12))+SUMPRODUCT(($F$7:$F$12=$I10)*($E$7:$E$12&gt;$C$7:$C$12))</f>
        <v>1</v>
      </c>
      <c r="L10" s="37" t="n">
        <f aca="false">SUMPRODUCT(($B$7:$B$12=$I10)*($C$7:$C$12&lt;$E$7:$E$12))+SUMPRODUCT(($F$7:$F$12=$I10)*($E$7:$E$12&lt;$C$7:$C$12))</f>
        <v>2</v>
      </c>
      <c r="M10" s="37" t="n">
        <f aca="false">SUMPRODUCT(($B$7:$B$12=$I10)*$C$7:$C$12)+SUMPRODUCT(($F$7:$F$12=$I10)*$E$7:$E$12)</f>
        <v>3</v>
      </c>
      <c r="N10" s="37" t="n">
        <f aca="false">SUMPRODUCT(($B$7:$B$12=$I10)*$E$7:$E$12)+SUMPRODUCT(($F$7:$F$12=$I10)*$C$7:$C$12)</f>
        <v>7</v>
      </c>
      <c r="O10" s="37" t="n">
        <f aca="false">M10-N10</f>
        <v>-4</v>
      </c>
      <c r="P10" s="36" t="n">
        <f aca="false">K10*2</f>
        <v>2</v>
      </c>
      <c r="R10" s="38" t="n">
        <f aca="false">P10*10000+(O10+50)*100+M10</f>
        <v>24603</v>
      </c>
    </row>
    <row r="11" customFormat="false" ht="15" hidden="false" customHeight="false" outlineLevel="0" collapsed="false">
      <c r="B11" s="34" t="s">
        <v>40</v>
      </c>
      <c r="C11" s="35" t="n">
        <v>3</v>
      </c>
      <c r="D11" s="24" t="s">
        <v>70</v>
      </c>
      <c r="E11" s="35" t="n">
        <v>0</v>
      </c>
      <c r="F11" s="34" t="s">
        <v>47</v>
      </c>
    </row>
    <row r="12" customFormat="false" ht="15" hidden="false" customHeight="false" outlineLevel="0" collapsed="false">
      <c r="B12" s="39" t="s">
        <v>43</v>
      </c>
      <c r="C12" s="35" t="n">
        <v>3</v>
      </c>
      <c r="D12" s="24" t="s">
        <v>70</v>
      </c>
      <c r="E12" s="35" t="n">
        <v>2</v>
      </c>
      <c r="F12" s="39" t="s">
        <v>45</v>
      </c>
    </row>
    <row r="14" customFormat="false" ht="21.75" hidden="false" customHeight="true" outlineLevel="0" collapsed="false">
      <c r="B14" s="30" t="s">
        <v>81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customFormat="false" ht="15.75" hidden="false" customHeight="true" outlineLevel="0" collapsed="false">
      <c r="B15" s="31" t="s">
        <v>68</v>
      </c>
      <c r="C15" s="31" t="s">
        <v>69</v>
      </c>
      <c r="D15" s="32" t="s">
        <v>70</v>
      </c>
      <c r="E15" s="31" t="s">
        <v>69</v>
      </c>
      <c r="F15" s="31" t="s">
        <v>71</v>
      </c>
      <c r="H15" s="33" t="s">
        <v>72</v>
      </c>
      <c r="I15" s="33" t="s">
        <v>73</v>
      </c>
      <c r="J15" s="33" t="s">
        <v>74</v>
      </c>
      <c r="K15" s="33" t="s">
        <v>75</v>
      </c>
      <c r="L15" s="33" t="s">
        <v>76</v>
      </c>
      <c r="M15" s="33" t="s">
        <v>77</v>
      </c>
      <c r="N15" s="33" t="s">
        <v>78</v>
      </c>
      <c r="O15" s="33" t="s">
        <v>79</v>
      </c>
      <c r="P15" s="33" t="s">
        <v>80</v>
      </c>
    </row>
    <row r="16" customFormat="false" ht="15" hidden="false" customHeight="false" outlineLevel="0" collapsed="false">
      <c r="B16" s="34" t="s">
        <v>53</v>
      </c>
      <c r="C16" s="35" t="n">
        <v>3</v>
      </c>
      <c r="D16" s="24" t="s">
        <v>70</v>
      </c>
      <c r="E16" s="35" t="n">
        <v>2</v>
      </c>
      <c r="F16" s="34" t="s">
        <v>49</v>
      </c>
      <c r="H16" s="36" t="n">
        <f aca="false">RANK(R16,$R$16:$R$19,0)</f>
        <v>1</v>
      </c>
      <c r="I16" s="34" t="s">
        <v>53</v>
      </c>
      <c r="J16" s="37" t="n">
        <f aca="false">K16+L16</f>
        <v>3</v>
      </c>
      <c r="K16" s="37" t="n">
        <f aca="false">SUMPRODUCT(($B$16:$B$21=$I16)*($C$16:$C$21&gt;$E$16:$E$21))+SUMPRODUCT(($F$16:$F$21=$I16)*($E$16:$E$21&gt;$C$16:$C$21))</f>
        <v>3</v>
      </c>
      <c r="L16" s="37" t="n">
        <f aca="false">SUMPRODUCT(($B$16:$B$21=$I16)*($C$16:$C$21&lt;$E$16:$E$21))+SUMPRODUCT(($F$16:$F$21=$I16)*($E$16:$E$21&lt;$C$16:$C$21))</f>
        <v>0</v>
      </c>
      <c r="M16" s="37" t="n">
        <f aca="false">SUMPRODUCT(($B$16:$B$21=$I16)*$C$16:$C$21)+SUMPRODUCT(($F$16:$F$21=$I16)*$E$16:$E$21)</f>
        <v>9</v>
      </c>
      <c r="N16" s="37" t="n">
        <f aca="false">SUMPRODUCT(($B$16:$B$21=$I16)*$E$16:$E$21)+SUMPRODUCT(($F$16:$F$21=$I16)*$C$16:$C$21)</f>
        <v>4</v>
      </c>
      <c r="O16" s="37" t="n">
        <f aca="false">M16-N16</f>
        <v>5</v>
      </c>
      <c r="P16" s="36" t="n">
        <f aca="false">K16*2</f>
        <v>6</v>
      </c>
      <c r="R16" s="38" t="n">
        <f aca="false">P16*10000+(O16+50)*100+M16</f>
        <v>65509</v>
      </c>
    </row>
    <row r="17" customFormat="false" ht="15" hidden="false" customHeight="false" outlineLevel="0" collapsed="false">
      <c r="B17" s="39" t="s">
        <v>51</v>
      </c>
      <c r="C17" s="35" t="n">
        <v>1</v>
      </c>
      <c r="D17" s="24" t="s">
        <v>70</v>
      </c>
      <c r="E17" s="35" t="n">
        <v>3</v>
      </c>
      <c r="F17" s="39" t="s">
        <v>54</v>
      </c>
      <c r="H17" s="36" t="n">
        <f aca="false">RANK(R17,$R$16:$R$19,0)</f>
        <v>2</v>
      </c>
      <c r="I17" s="34" t="s">
        <v>49</v>
      </c>
      <c r="J17" s="37" t="n">
        <f aca="false">K17+L17</f>
        <v>3</v>
      </c>
      <c r="K17" s="37" t="n">
        <f aca="false">SUMPRODUCT(($B$16:$B$21=$I17)*($C$16:$C$21&gt;$E$16:$E$21))+SUMPRODUCT(($F$16:$F$21=$I17)*($E$16:$E$21&gt;$C$16:$C$21))</f>
        <v>2</v>
      </c>
      <c r="L17" s="37" t="n">
        <f aca="false">SUMPRODUCT(($B$16:$B$21=$I17)*($C$16:$C$21&lt;$E$16:$E$21))+SUMPRODUCT(($F$16:$F$21=$I17)*($E$16:$E$21&lt;$C$16:$C$21))</f>
        <v>1</v>
      </c>
      <c r="M17" s="37" t="n">
        <f aca="false">SUMPRODUCT(($B$16:$B$21=$I17)*$C$16:$C$21)+SUMPRODUCT(($F$16:$F$21=$I17)*$E$16:$E$21)</f>
        <v>8</v>
      </c>
      <c r="N17" s="37" t="n">
        <f aca="false">SUMPRODUCT(($B$16:$B$21=$I17)*$E$16:$E$21)+SUMPRODUCT(($F$16:$F$21=$I17)*$C$16:$C$21)</f>
        <v>5</v>
      </c>
      <c r="O17" s="37" t="n">
        <f aca="false">M17-N17</f>
        <v>3</v>
      </c>
      <c r="P17" s="36" t="n">
        <f aca="false">K17*2</f>
        <v>4</v>
      </c>
      <c r="R17" s="38" t="n">
        <f aca="false">P17*10000+(O17+50)*100+M17</f>
        <v>45308</v>
      </c>
    </row>
    <row r="18" customFormat="false" ht="15" hidden="false" customHeight="false" outlineLevel="0" collapsed="false">
      <c r="B18" s="34" t="s">
        <v>53</v>
      </c>
      <c r="C18" s="35" t="n">
        <v>3</v>
      </c>
      <c r="D18" s="24" t="s">
        <v>70</v>
      </c>
      <c r="E18" s="35" t="n">
        <v>2</v>
      </c>
      <c r="F18" s="34" t="s">
        <v>51</v>
      </c>
      <c r="H18" s="36" t="n">
        <f aca="false">RANK(R18,$R$16:$R$19,0)</f>
        <v>4</v>
      </c>
      <c r="I18" s="34" t="s">
        <v>51</v>
      </c>
      <c r="J18" s="37" t="n">
        <f aca="false">K18+L18</f>
        <v>3</v>
      </c>
      <c r="K18" s="37" t="n">
        <f aca="false">SUMPRODUCT(($B$16:$B$21=$I18)*($C$16:$C$21&gt;$E$16:$E$21))+SUMPRODUCT(($F$16:$F$21=$I18)*($E$16:$E$21&gt;$C$16:$C$21))</f>
        <v>0</v>
      </c>
      <c r="L18" s="37" t="n">
        <f aca="false">SUMPRODUCT(($B$16:$B$21=$I18)*($C$16:$C$21&lt;$E$16:$E$21))+SUMPRODUCT(($F$16:$F$21=$I18)*($E$16:$E$21&lt;$C$16:$C$21))</f>
        <v>3</v>
      </c>
      <c r="M18" s="37" t="n">
        <f aca="false">SUMPRODUCT(($B$16:$B$21=$I18)*$C$16:$C$21)+SUMPRODUCT(($F$16:$F$21=$I18)*$E$16:$E$21)</f>
        <v>4</v>
      </c>
      <c r="N18" s="37" t="n">
        <f aca="false">SUMPRODUCT(($B$16:$B$21=$I18)*$E$16:$E$21)+SUMPRODUCT(($F$16:$F$21=$I18)*$C$16:$C$21)</f>
        <v>9</v>
      </c>
      <c r="O18" s="37" t="n">
        <f aca="false">M18-N18</f>
        <v>-5</v>
      </c>
      <c r="P18" s="36" t="n">
        <f aca="false">K18*2</f>
        <v>0</v>
      </c>
      <c r="R18" s="38" t="n">
        <f aca="false">P18*10000+(O18+50)*100+M18</f>
        <v>4504</v>
      </c>
    </row>
    <row r="19" customFormat="false" ht="15" hidden="false" customHeight="false" outlineLevel="0" collapsed="false">
      <c r="B19" s="39" t="s">
        <v>49</v>
      </c>
      <c r="C19" s="35" t="n">
        <v>3</v>
      </c>
      <c r="D19" s="24" t="s">
        <v>70</v>
      </c>
      <c r="E19" s="35" t="n">
        <v>1</v>
      </c>
      <c r="F19" s="39" t="s">
        <v>54</v>
      </c>
      <c r="H19" s="36" t="n">
        <f aca="false">RANK(R19,$R$16:$R$19,0)</f>
        <v>3</v>
      </c>
      <c r="I19" s="34" t="s">
        <v>54</v>
      </c>
      <c r="J19" s="37" t="n">
        <f aca="false">K19+L19</f>
        <v>3</v>
      </c>
      <c r="K19" s="37" t="n">
        <f aca="false">SUMPRODUCT(($B$16:$B$21=$I19)*($C$16:$C$21&gt;$E$16:$E$21))+SUMPRODUCT(($F$16:$F$21=$I19)*($E$16:$E$21&gt;$C$16:$C$21))</f>
        <v>1</v>
      </c>
      <c r="L19" s="37" t="n">
        <f aca="false">SUMPRODUCT(($B$16:$B$21=$I19)*($C$16:$C$21&lt;$E$16:$E$21))+SUMPRODUCT(($F$16:$F$21=$I19)*($E$16:$E$21&lt;$C$16:$C$21))</f>
        <v>2</v>
      </c>
      <c r="M19" s="37" t="n">
        <f aca="false">SUMPRODUCT(($B$16:$B$21=$I19)*$C$16:$C$21)+SUMPRODUCT(($F$16:$F$21=$I19)*$E$16:$E$21)</f>
        <v>4</v>
      </c>
      <c r="N19" s="37" t="n">
        <f aca="false">SUMPRODUCT(($B$16:$B$21=$I19)*$E$16:$E$21)+SUMPRODUCT(($F$16:$F$21=$I19)*$C$16:$C$21)</f>
        <v>7</v>
      </c>
      <c r="O19" s="37" t="n">
        <f aca="false">M19-N19</f>
        <v>-3</v>
      </c>
      <c r="P19" s="36" t="n">
        <f aca="false">K19*2</f>
        <v>2</v>
      </c>
      <c r="R19" s="38" t="n">
        <f aca="false">P19*10000+(O19+50)*100+M19</f>
        <v>24704</v>
      </c>
    </row>
    <row r="20" customFormat="false" ht="15" hidden="false" customHeight="false" outlineLevel="0" collapsed="false">
      <c r="B20" s="34" t="s">
        <v>53</v>
      </c>
      <c r="C20" s="35" t="n">
        <v>3</v>
      </c>
      <c r="D20" s="24" t="s">
        <v>70</v>
      </c>
      <c r="E20" s="35" t="n">
        <v>0</v>
      </c>
      <c r="F20" s="34" t="s">
        <v>54</v>
      </c>
    </row>
    <row r="21" customFormat="false" ht="15" hidden="false" customHeight="false" outlineLevel="0" collapsed="false">
      <c r="B21" s="39" t="s">
        <v>49</v>
      </c>
      <c r="C21" s="35" t="n">
        <v>3</v>
      </c>
      <c r="D21" s="24" t="s">
        <v>70</v>
      </c>
      <c r="E21" s="35" t="n">
        <v>1</v>
      </c>
      <c r="F21" s="39" t="s">
        <v>51</v>
      </c>
    </row>
    <row r="23" customFormat="false" ht="21.75" hidden="false" customHeight="true" outlineLevel="0" collapsed="false">
      <c r="B23" s="30" t="s">
        <v>82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customFormat="false" ht="15.75" hidden="false" customHeight="true" outlineLevel="0" collapsed="false">
      <c r="B24" s="31" t="s">
        <v>68</v>
      </c>
      <c r="C24" s="31" t="s">
        <v>69</v>
      </c>
      <c r="D24" s="32" t="s">
        <v>70</v>
      </c>
      <c r="E24" s="31" t="s">
        <v>69</v>
      </c>
      <c r="F24" s="31" t="s">
        <v>71</v>
      </c>
      <c r="H24" s="33" t="s">
        <v>72</v>
      </c>
      <c r="I24" s="33" t="s">
        <v>73</v>
      </c>
      <c r="J24" s="33" t="s">
        <v>74</v>
      </c>
      <c r="K24" s="33" t="s">
        <v>75</v>
      </c>
      <c r="L24" s="33" t="s">
        <v>76</v>
      </c>
      <c r="M24" s="33" t="s">
        <v>77</v>
      </c>
      <c r="N24" s="33" t="s">
        <v>78</v>
      </c>
      <c r="O24" s="33" t="s">
        <v>79</v>
      </c>
      <c r="P24" s="33" t="s">
        <v>80</v>
      </c>
    </row>
    <row r="25" customFormat="false" ht="15" hidden="false" customHeight="false" outlineLevel="0" collapsed="false">
      <c r="B25" s="34" t="s">
        <v>55</v>
      </c>
      <c r="C25" s="35" t="n">
        <v>3</v>
      </c>
      <c r="D25" s="24" t="s">
        <v>70</v>
      </c>
      <c r="E25" s="35" t="n">
        <v>1</v>
      </c>
      <c r="F25" s="34" t="s">
        <v>57</v>
      </c>
      <c r="H25" s="36" t="n">
        <f aca="false">RANK(R25,$R$25:$R$28,0)</f>
        <v>1</v>
      </c>
      <c r="I25" s="34" t="s">
        <v>55</v>
      </c>
      <c r="J25" s="37" t="n">
        <f aca="false">K25+L25</f>
        <v>3</v>
      </c>
      <c r="K25" s="37" t="n">
        <f aca="false">SUMPRODUCT(($B$25:$B$30=$I25)*($C$25:$C$30&gt;$E$25:$E$30))+SUMPRODUCT(($F$25:$F$30=$I25)*($E$25:$E$30&gt;$C$25:$C$30))</f>
        <v>3</v>
      </c>
      <c r="L25" s="37" t="n">
        <f aca="false">SUMPRODUCT(($B$25:$B$30=$I25)*($C$25:$C$30&lt;$E$25:$E$30))+SUMPRODUCT(($F$25:$F$30=$I25)*($E$25:$E$30&lt;$C$25:$C$30))</f>
        <v>0</v>
      </c>
      <c r="M25" s="37" t="n">
        <f aca="false">SUMPRODUCT(($B$25:$B$30=$I25)*$C$25:$C$30)+SUMPRODUCT(($F$25:$F$30=$I25)*$E$25:$E$30)</f>
        <v>9</v>
      </c>
      <c r="N25" s="37" t="n">
        <f aca="false">SUMPRODUCT(($B$25:$B$30=$I25)*$E$25:$E$30)+SUMPRODUCT(($F$25:$F$30=$I25)*$C$25:$C$30)</f>
        <v>3</v>
      </c>
      <c r="O25" s="37" t="n">
        <f aca="false">M25-N25</f>
        <v>6</v>
      </c>
      <c r="P25" s="36" t="n">
        <f aca="false">K25*2</f>
        <v>6</v>
      </c>
      <c r="R25" s="38" t="n">
        <f aca="false">P25*10000+(O25+50)*100+M25</f>
        <v>65609</v>
      </c>
    </row>
    <row r="26" customFormat="false" ht="15" hidden="false" customHeight="false" outlineLevel="0" collapsed="false">
      <c r="B26" s="39" t="s">
        <v>58</v>
      </c>
      <c r="C26" s="35" t="n">
        <v>3</v>
      </c>
      <c r="D26" s="24" t="s">
        <v>70</v>
      </c>
      <c r="E26" s="35" t="n">
        <v>2</v>
      </c>
      <c r="F26" s="39" t="s">
        <v>59</v>
      </c>
      <c r="H26" s="36" t="n">
        <f aca="false">RANK(R26,$R$25:$R$28,0)</f>
        <v>2</v>
      </c>
      <c r="I26" s="34" t="s">
        <v>57</v>
      </c>
      <c r="J26" s="37" t="n">
        <f aca="false">K26+L26</f>
        <v>3</v>
      </c>
      <c r="K26" s="37" t="n">
        <f aca="false">SUMPRODUCT(($B$25:$B$30=$I26)*($C$25:$C$30&gt;$E$25:$E$30))+SUMPRODUCT(($F$25:$F$30=$I26)*($E$25:$E$30&gt;$C$25:$C$30))</f>
        <v>2</v>
      </c>
      <c r="L26" s="37" t="n">
        <f aca="false">SUMPRODUCT(($B$25:$B$30=$I26)*($C$25:$C$30&lt;$E$25:$E$30))+SUMPRODUCT(($F$25:$F$30=$I26)*($E$25:$E$30&lt;$C$25:$C$30))</f>
        <v>1</v>
      </c>
      <c r="M26" s="37" t="n">
        <f aca="false">SUMPRODUCT(($B$25:$B$30=$I26)*$C$25:$C$30)+SUMPRODUCT(($F$25:$F$30=$I26)*$E$25:$E$30)</f>
        <v>7</v>
      </c>
      <c r="N26" s="37" t="n">
        <f aca="false">SUMPRODUCT(($B$25:$B$30=$I26)*$E$25:$E$30)+SUMPRODUCT(($F$25:$F$30=$I26)*$C$25:$C$30)</f>
        <v>6</v>
      </c>
      <c r="O26" s="37" t="n">
        <f aca="false">M26-N26</f>
        <v>1</v>
      </c>
      <c r="P26" s="36" t="n">
        <f aca="false">K26*2</f>
        <v>4</v>
      </c>
      <c r="R26" s="38" t="n">
        <f aca="false">P26*10000+(O26+50)*100+M26</f>
        <v>45107</v>
      </c>
    </row>
    <row r="27" customFormat="false" ht="15" hidden="false" customHeight="false" outlineLevel="0" collapsed="false">
      <c r="B27" s="34" t="s">
        <v>55</v>
      </c>
      <c r="C27" s="35" t="n">
        <v>3</v>
      </c>
      <c r="D27" s="24" t="s">
        <v>70</v>
      </c>
      <c r="E27" s="35" t="n">
        <v>0</v>
      </c>
      <c r="F27" s="34" t="s">
        <v>58</v>
      </c>
      <c r="H27" s="36" t="n">
        <f aca="false">RANK(R27,$R$25:$R$28,0)</f>
        <v>3</v>
      </c>
      <c r="I27" s="34" t="s">
        <v>58</v>
      </c>
      <c r="J27" s="37" t="n">
        <f aca="false">K27+L27</f>
        <v>3</v>
      </c>
      <c r="K27" s="37" t="n">
        <f aca="false">SUMPRODUCT(($B$25:$B$30=$I27)*($C$25:$C$30&gt;$E$25:$E$30))+SUMPRODUCT(($F$25:$F$30=$I27)*($E$25:$E$30&gt;$C$25:$C$30))</f>
        <v>1</v>
      </c>
      <c r="L27" s="37" t="n">
        <f aca="false">SUMPRODUCT(($B$25:$B$30=$I27)*($C$25:$C$30&lt;$E$25:$E$30))+SUMPRODUCT(($F$25:$F$30=$I27)*($E$25:$E$30&lt;$C$25:$C$30))</f>
        <v>2</v>
      </c>
      <c r="M27" s="37" t="n">
        <f aca="false">SUMPRODUCT(($B$25:$B$30=$I27)*$C$25:$C$30)+SUMPRODUCT(($F$25:$F$30=$I27)*$E$25:$E$30)</f>
        <v>5</v>
      </c>
      <c r="N27" s="37" t="n">
        <f aca="false">SUMPRODUCT(($B$25:$B$30=$I27)*$E$25:$E$30)+SUMPRODUCT(($F$25:$F$30=$I27)*$C$25:$C$30)</f>
        <v>8</v>
      </c>
      <c r="O27" s="37" t="n">
        <f aca="false">M27-N27</f>
        <v>-3</v>
      </c>
      <c r="P27" s="36" t="n">
        <f aca="false">K27*2</f>
        <v>2</v>
      </c>
      <c r="R27" s="38" t="n">
        <f aca="false">P27*10000+(O27+50)*100+M27</f>
        <v>24705</v>
      </c>
    </row>
    <row r="28" customFormat="false" ht="15" hidden="false" customHeight="false" outlineLevel="0" collapsed="false">
      <c r="B28" s="39" t="s">
        <v>57</v>
      </c>
      <c r="C28" s="35" t="n">
        <v>3</v>
      </c>
      <c r="D28" s="24" t="s">
        <v>70</v>
      </c>
      <c r="E28" s="35" t="n">
        <v>1</v>
      </c>
      <c r="F28" s="39" t="s">
        <v>59</v>
      </c>
      <c r="H28" s="36" t="n">
        <f aca="false">RANK(R28,$R$25:$R$28,0)</f>
        <v>4</v>
      </c>
      <c r="I28" s="34" t="s">
        <v>59</v>
      </c>
      <c r="J28" s="37" t="n">
        <f aca="false">K28+L28</f>
        <v>3</v>
      </c>
      <c r="K28" s="37" t="n">
        <f aca="false">SUMPRODUCT(($B$25:$B$30=$I28)*($C$25:$C$30&gt;$E$25:$E$30))+SUMPRODUCT(($F$25:$F$30=$I28)*($E$25:$E$30&gt;$C$25:$C$30))</f>
        <v>0</v>
      </c>
      <c r="L28" s="37" t="n">
        <f aca="false">SUMPRODUCT(($B$25:$B$30=$I28)*($C$25:$C$30&lt;$E$25:$E$30))+SUMPRODUCT(($F$25:$F$30=$I28)*($E$25:$E$30&lt;$C$25:$C$30))</f>
        <v>3</v>
      </c>
      <c r="M28" s="37" t="n">
        <f aca="false">SUMPRODUCT(($B$25:$B$30=$I28)*$C$25:$C$30)+SUMPRODUCT(($F$25:$F$30=$I28)*$E$25:$E$30)</f>
        <v>5</v>
      </c>
      <c r="N28" s="37" t="n">
        <f aca="false">SUMPRODUCT(($B$25:$B$30=$I28)*$E$25:$E$30)+SUMPRODUCT(($F$25:$F$30=$I28)*$C$25:$C$30)</f>
        <v>9</v>
      </c>
      <c r="O28" s="37" t="n">
        <f aca="false">M28-N28</f>
        <v>-4</v>
      </c>
      <c r="P28" s="36" t="n">
        <f aca="false">K28*2</f>
        <v>0</v>
      </c>
      <c r="R28" s="38" t="n">
        <f aca="false">P28*10000+(O28+50)*100+M28</f>
        <v>4605</v>
      </c>
    </row>
    <row r="29" customFormat="false" ht="15" hidden="false" customHeight="false" outlineLevel="0" collapsed="false">
      <c r="B29" s="34" t="s">
        <v>55</v>
      </c>
      <c r="C29" s="35" t="n">
        <v>3</v>
      </c>
      <c r="D29" s="24" t="s">
        <v>70</v>
      </c>
      <c r="E29" s="35" t="n">
        <v>2</v>
      </c>
      <c r="F29" s="34" t="s">
        <v>59</v>
      </c>
    </row>
    <row r="30" customFormat="false" ht="15" hidden="false" customHeight="false" outlineLevel="0" collapsed="false">
      <c r="B30" s="39" t="s">
        <v>57</v>
      </c>
      <c r="C30" s="35" t="n">
        <v>3</v>
      </c>
      <c r="D30" s="24" t="s">
        <v>70</v>
      </c>
      <c r="E30" s="35" t="n">
        <v>2</v>
      </c>
      <c r="F30" s="39" t="s">
        <v>58</v>
      </c>
    </row>
    <row r="32" customFormat="false" ht="21.75" hidden="false" customHeight="true" outlineLevel="0" collapsed="false">
      <c r="B32" s="30" t="s">
        <v>83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customFormat="false" ht="15.75" hidden="false" customHeight="true" outlineLevel="0" collapsed="false">
      <c r="B33" s="31" t="s">
        <v>68</v>
      </c>
      <c r="C33" s="31" t="s">
        <v>69</v>
      </c>
      <c r="D33" s="32" t="s">
        <v>70</v>
      </c>
      <c r="E33" s="31" t="s">
        <v>69</v>
      </c>
      <c r="F33" s="31" t="s">
        <v>71</v>
      </c>
      <c r="H33" s="33" t="s">
        <v>72</v>
      </c>
      <c r="I33" s="33" t="s">
        <v>73</v>
      </c>
      <c r="J33" s="33" t="s">
        <v>74</v>
      </c>
      <c r="K33" s="33" t="s">
        <v>75</v>
      </c>
      <c r="L33" s="33" t="s">
        <v>76</v>
      </c>
      <c r="M33" s="33" t="s">
        <v>77</v>
      </c>
      <c r="N33" s="33" t="s">
        <v>78</v>
      </c>
      <c r="O33" s="33" t="s">
        <v>79</v>
      </c>
      <c r="P33" s="33" t="s">
        <v>80</v>
      </c>
    </row>
    <row r="34" customFormat="false" ht="15" hidden="false" customHeight="false" outlineLevel="0" collapsed="false">
      <c r="B34" s="34" t="s">
        <v>60</v>
      </c>
      <c r="C34" s="35" t="n">
        <v>3</v>
      </c>
      <c r="D34" s="24" t="s">
        <v>70</v>
      </c>
      <c r="E34" s="35" t="n">
        <v>2</v>
      </c>
      <c r="F34" s="34" t="s">
        <v>62</v>
      </c>
      <c r="H34" s="36" t="n">
        <f aca="false">RANK(R34,$R$34:$R$37,0)</f>
        <v>1</v>
      </c>
      <c r="I34" s="34" t="s">
        <v>60</v>
      </c>
      <c r="J34" s="37" t="n">
        <f aca="false">K34+L34</f>
        <v>3</v>
      </c>
      <c r="K34" s="37" t="n">
        <f aca="false">SUMPRODUCT(($B$34:$B$39=$I34)*($C$34:$C$39&gt;$E$34:$E$39))+SUMPRODUCT(($F$34:$F$39=$I34)*($E$34:$E$39&gt;$C$34:$C$39))</f>
        <v>3</v>
      </c>
      <c r="L34" s="37" t="n">
        <f aca="false">SUMPRODUCT(($B$34:$B$39=$I34)*($C$34:$C$39&lt;$E$34:$E$39))+SUMPRODUCT(($F$34:$F$39=$I34)*($E$34:$E$39&lt;$C$34:$C$39))</f>
        <v>0</v>
      </c>
      <c r="M34" s="37" t="n">
        <f aca="false">SUMPRODUCT(($B$34:$B$39=$I34)*$C$34:$C$39)+SUMPRODUCT(($F$34:$F$39=$I34)*$E$34:$E$39)</f>
        <v>9</v>
      </c>
      <c r="N34" s="37" t="n">
        <f aca="false">SUMPRODUCT(($B$34:$B$39=$I34)*$E$34:$E$39)+SUMPRODUCT(($F$34:$F$39=$I34)*$C$34:$C$39)</f>
        <v>3</v>
      </c>
      <c r="O34" s="37" t="n">
        <f aca="false">M34-N34</f>
        <v>6</v>
      </c>
      <c r="P34" s="36" t="n">
        <f aca="false">K34*2</f>
        <v>6</v>
      </c>
      <c r="R34" s="38" t="n">
        <f aca="false">P34*10000+(O34+50)*100+M34</f>
        <v>65609</v>
      </c>
    </row>
    <row r="35" customFormat="false" ht="15" hidden="false" customHeight="false" outlineLevel="0" collapsed="false">
      <c r="B35" s="39" t="s">
        <v>63</v>
      </c>
      <c r="C35" s="35" t="n">
        <v>3</v>
      </c>
      <c r="D35" s="24" t="s">
        <v>70</v>
      </c>
      <c r="E35" s="35" t="n">
        <v>1</v>
      </c>
      <c r="F35" s="39" t="s">
        <v>64</v>
      </c>
      <c r="H35" s="36" t="n">
        <f aca="false">RANK(R35,$R$34:$R$37,0)</f>
        <v>2</v>
      </c>
      <c r="I35" s="34" t="s">
        <v>62</v>
      </c>
      <c r="J35" s="37" t="n">
        <f aca="false">K35+L35</f>
        <v>3</v>
      </c>
      <c r="K35" s="37" t="n">
        <f aca="false">SUMPRODUCT(($B$34:$B$39=$I35)*($C$34:$C$39&gt;$E$34:$E$39))+SUMPRODUCT(($F$34:$F$39=$I35)*($E$34:$E$39&gt;$C$34:$C$39))</f>
        <v>2</v>
      </c>
      <c r="L35" s="37" t="n">
        <f aca="false">SUMPRODUCT(($B$34:$B$39=$I35)*($C$34:$C$39&lt;$E$34:$E$39))+SUMPRODUCT(($F$34:$F$39=$I35)*($E$34:$E$39&lt;$C$34:$C$39))</f>
        <v>1</v>
      </c>
      <c r="M35" s="37" t="n">
        <f aca="false">SUMPRODUCT(($B$34:$B$39=$I35)*$C$34:$C$39)+SUMPRODUCT(($F$34:$F$39=$I35)*$E$34:$E$39)</f>
        <v>8</v>
      </c>
      <c r="N35" s="37" t="n">
        <f aca="false">SUMPRODUCT(($B$34:$B$39=$I35)*$E$34:$E$39)+SUMPRODUCT(($F$34:$F$39=$I35)*$C$34:$C$39)</f>
        <v>4</v>
      </c>
      <c r="O35" s="37" t="n">
        <f aca="false">M35-N35</f>
        <v>4</v>
      </c>
      <c r="P35" s="36" t="n">
        <f aca="false">K35*2</f>
        <v>4</v>
      </c>
      <c r="R35" s="38" t="n">
        <f aca="false">P35*10000+(O35+50)*100+M35</f>
        <v>45408</v>
      </c>
    </row>
    <row r="36" customFormat="false" ht="15" hidden="false" customHeight="false" outlineLevel="0" collapsed="false">
      <c r="B36" s="34" t="s">
        <v>60</v>
      </c>
      <c r="C36" s="35" t="n">
        <v>3</v>
      </c>
      <c r="D36" s="24" t="s">
        <v>70</v>
      </c>
      <c r="E36" s="35" t="n">
        <v>1</v>
      </c>
      <c r="F36" s="34" t="s">
        <v>63</v>
      </c>
      <c r="H36" s="36" t="n">
        <f aca="false">RANK(R36,$R$34:$R$37,0)</f>
        <v>3</v>
      </c>
      <c r="I36" s="34" t="s">
        <v>63</v>
      </c>
      <c r="J36" s="37" t="n">
        <f aca="false">K36+L36</f>
        <v>3</v>
      </c>
      <c r="K36" s="37" t="n">
        <f aca="false">SUMPRODUCT(($B$34:$B$39=$I36)*($C$34:$C$39&gt;$E$34:$E$39))+SUMPRODUCT(($F$34:$F$39=$I36)*($E$34:$E$39&gt;$C$34:$C$39))</f>
        <v>1</v>
      </c>
      <c r="L36" s="37" t="n">
        <f aca="false">SUMPRODUCT(($B$34:$B$39=$I36)*($C$34:$C$39&lt;$E$34:$E$39))+SUMPRODUCT(($F$34:$F$39=$I36)*($E$34:$E$39&lt;$C$34:$C$39))</f>
        <v>2</v>
      </c>
      <c r="M36" s="37" t="n">
        <f aca="false">SUMPRODUCT(($B$34:$B$39=$I36)*$C$34:$C$39)+SUMPRODUCT(($F$34:$F$39=$I36)*$E$34:$E$39)</f>
        <v>5</v>
      </c>
      <c r="N36" s="37" t="n">
        <f aca="false">SUMPRODUCT(($B$34:$B$39=$I36)*$E$34:$E$39)+SUMPRODUCT(($F$34:$F$39=$I36)*$C$34:$C$39)</f>
        <v>7</v>
      </c>
      <c r="O36" s="37" t="n">
        <f aca="false">M36-N36</f>
        <v>-2</v>
      </c>
      <c r="P36" s="36" t="n">
        <f aca="false">K36*2</f>
        <v>2</v>
      </c>
      <c r="R36" s="38" t="n">
        <f aca="false">P36*10000+(O36+50)*100+M36</f>
        <v>24805</v>
      </c>
    </row>
    <row r="37" customFormat="false" ht="15" hidden="false" customHeight="false" outlineLevel="0" collapsed="false">
      <c r="B37" s="39" t="s">
        <v>62</v>
      </c>
      <c r="C37" s="35" t="n">
        <v>3</v>
      </c>
      <c r="D37" s="24" t="s">
        <v>70</v>
      </c>
      <c r="E37" s="35" t="n">
        <v>0</v>
      </c>
      <c r="F37" s="39" t="s">
        <v>64</v>
      </c>
      <c r="H37" s="36" t="n">
        <f aca="false">RANK(R37,$R$34:$R$37,0)</f>
        <v>4</v>
      </c>
      <c r="I37" s="34" t="s">
        <v>64</v>
      </c>
      <c r="J37" s="37" t="n">
        <f aca="false">K37+L37</f>
        <v>3</v>
      </c>
      <c r="K37" s="37" t="n">
        <f aca="false">SUMPRODUCT(($B$34:$B$39=$I37)*($C$34:$C$39&gt;$E$34:$E$39))+SUMPRODUCT(($F$34:$F$39=$I37)*($E$34:$E$39&gt;$C$34:$C$39))</f>
        <v>0</v>
      </c>
      <c r="L37" s="37" t="n">
        <f aca="false">SUMPRODUCT(($B$34:$B$39=$I37)*($C$34:$C$39&lt;$E$34:$E$39))+SUMPRODUCT(($F$34:$F$39=$I37)*($E$34:$E$39&lt;$C$34:$C$39))</f>
        <v>3</v>
      </c>
      <c r="M37" s="37" t="n">
        <f aca="false">SUMPRODUCT(($B$34:$B$39=$I37)*$C$34:$C$39)+SUMPRODUCT(($F$34:$F$39=$I37)*$E$34:$E$39)</f>
        <v>1</v>
      </c>
      <c r="N37" s="37" t="n">
        <f aca="false">SUMPRODUCT(($B$34:$B$39=$I37)*$E$34:$E$39)+SUMPRODUCT(($F$34:$F$39=$I37)*$C$34:$C$39)</f>
        <v>9</v>
      </c>
      <c r="O37" s="37" t="n">
        <f aca="false">M37-N37</f>
        <v>-8</v>
      </c>
      <c r="P37" s="36" t="n">
        <f aca="false">K37*2</f>
        <v>0</v>
      </c>
      <c r="R37" s="38" t="n">
        <f aca="false">P37*10000+(O37+50)*100+M37</f>
        <v>4201</v>
      </c>
    </row>
    <row r="38" customFormat="false" ht="15" hidden="false" customHeight="false" outlineLevel="0" collapsed="false">
      <c r="B38" s="34" t="s">
        <v>60</v>
      </c>
      <c r="C38" s="35" t="n">
        <v>3</v>
      </c>
      <c r="D38" s="24" t="s">
        <v>70</v>
      </c>
      <c r="E38" s="35" t="n">
        <v>0</v>
      </c>
      <c r="F38" s="34" t="s">
        <v>64</v>
      </c>
    </row>
    <row r="39" customFormat="false" ht="15" hidden="false" customHeight="false" outlineLevel="0" collapsed="false">
      <c r="B39" s="39" t="s">
        <v>62</v>
      </c>
      <c r="C39" s="35" t="n">
        <v>3</v>
      </c>
      <c r="D39" s="24" t="s">
        <v>70</v>
      </c>
      <c r="E39" s="35" t="n">
        <v>1</v>
      </c>
      <c r="F39" s="39" t="s">
        <v>63</v>
      </c>
    </row>
  </sheetData>
  <mergeCells count="6">
    <mergeCell ref="B1:F1"/>
    <mergeCell ref="H1:P1"/>
    <mergeCell ref="B5:P5"/>
    <mergeCell ref="B14:P14"/>
    <mergeCell ref="B23:P23"/>
    <mergeCell ref="B32:P32"/>
  </mergeCells>
  <conditionalFormatting sqref="H7:P10">
    <cfRule type="expression" priority="2" aboveAverage="0" equalAverage="0" bottom="0" percent="0" rank="0" text="" dxfId="0">
      <formula>$H7&lt;=2</formula>
    </cfRule>
  </conditionalFormatting>
  <conditionalFormatting sqref="H16:P19">
    <cfRule type="expression" priority="3" aboveAverage="0" equalAverage="0" bottom="0" percent="0" rank="0" text="" dxfId="0">
      <formula>$H16&lt;=2</formula>
    </cfRule>
  </conditionalFormatting>
  <conditionalFormatting sqref="H25:P28">
    <cfRule type="expression" priority="4" aboveAverage="0" equalAverage="0" bottom="0" percent="0" rank="0" text="" dxfId="0">
      <formula>$H25&lt;=2</formula>
    </cfRule>
  </conditionalFormatting>
  <conditionalFormatting sqref="H34:P37">
    <cfRule type="expression" priority="5" aboveAverage="0" equalAverage="0" bottom="0" percent="0" rank="0" text="" dxfId="0">
      <formula>$H34&lt;=2</formula>
    </cfRule>
  </conditionalFormatting>
  <printOptions headings="false" gridLines="false" gridLinesSet="true" horizontalCentered="false" verticalCentered="false"/>
  <pageMargins left="0.3" right="0.3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J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4"/>
    <col collapsed="false" customWidth="true" hidden="false" outlineLevel="0" max="3" min="3" style="0" width="17"/>
    <col collapsed="false" customWidth="true" hidden="false" outlineLevel="0" max="4" min="4" style="0" width="4.5"/>
    <col collapsed="false" customWidth="true" hidden="false" outlineLevel="0" max="5" min="5" style="0" width="2.5"/>
    <col collapsed="false" customWidth="true" hidden="false" outlineLevel="0" max="6" min="6" style="0" width="4.5"/>
    <col collapsed="false" customWidth="true" hidden="false" outlineLevel="0" max="7" min="7" style="0" width="17"/>
    <col collapsed="false" customWidth="true" hidden="false" outlineLevel="0" max="8" min="8" style="0" width="14"/>
    <col collapsed="false" customWidth="true" hidden="false" outlineLevel="0" max="9" min="9" style="0" width="3"/>
    <col collapsed="false" customWidth="true" hidden="false" outlineLevel="0" max="10" min="10" style="0" width="17"/>
    <col collapsed="false" customWidth="true" hidden="false" outlineLevel="0" max="11" min="11" style="0" width="2.5"/>
  </cols>
  <sheetData>
    <row r="1" customFormat="false" ht="39.75" hidden="false" customHeight="true" outlineLevel="0" collapsed="false">
      <c r="B1" s="1" t="s">
        <v>84</v>
      </c>
      <c r="C1" s="1"/>
      <c r="D1" s="1"/>
      <c r="E1" s="1"/>
      <c r="F1" s="29"/>
      <c r="G1" s="2" t="s">
        <v>85</v>
      </c>
      <c r="H1" s="2"/>
      <c r="I1" s="2"/>
      <c r="J1" s="2"/>
    </row>
    <row r="2" customFormat="false" ht="4.5" hidden="false" customHeight="true" outlineLevel="0" collapsed="false">
      <c r="B2" s="3"/>
      <c r="C2" s="3"/>
      <c r="D2" s="3"/>
      <c r="E2" s="3"/>
      <c r="F2" s="3"/>
      <c r="G2" s="3"/>
      <c r="H2" s="3"/>
      <c r="I2" s="3"/>
      <c r="J2" s="3"/>
    </row>
    <row r="4" customFormat="false" ht="19.5" hidden="false" customHeight="true" outlineLevel="0" collapsed="false">
      <c r="B4" s="30" t="s">
        <v>86</v>
      </c>
      <c r="C4" s="30"/>
      <c r="D4" s="30"/>
      <c r="E4" s="30"/>
      <c r="F4" s="30"/>
      <c r="G4" s="30"/>
      <c r="H4" s="30"/>
      <c r="I4" s="30"/>
      <c r="J4" s="30"/>
    </row>
    <row r="5" customFormat="false" ht="15" hidden="false" customHeight="true" outlineLevel="0" collapsed="false">
      <c r="B5" s="40" t="s">
        <v>87</v>
      </c>
      <c r="C5" s="40" t="s">
        <v>68</v>
      </c>
      <c r="D5" s="40" t="s">
        <v>69</v>
      </c>
      <c r="E5" s="32" t="s">
        <v>70</v>
      </c>
      <c r="F5" s="40" t="s">
        <v>69</v>
      </c>
      <c r="G5" s="40" t="s">
        <v>71</v>
      </c>
      <c r="H5" s="40" t="s">
        <v>87</v>
      </c>
      <c r="I5" s="32"/>
      <c r="J5" s="40" t="s">
        <v>88</v>
      </c>
    </row>
    <row r="6" customFormat="false" ht="15" hidden="false" customHeight="false" outlineLevel="0" collapsed="false">
      <c r="B6" s="41" t="s">
        <v>89</v>
      </c>
      <c r="C6" s="42" t="str">
        <f aca="false">INDEX(Gruppenphase!$I$7:$I$10,MATCH(1,Gruppenphase!$H$7:$H$10,0))</f>
        <v>Jonas Weber</v>
      </c>
      <c r="D6" s="35" t="n">
        <v>3</v>
      </c>
      <c r="E6" s="24" t="s">
        <v>70</v>
      </c>
      <c r="F6" s="35" t="n">
        <v>2</v>
      </c>
      <c r="G6" s="42" t="str">
        <f aca="false">INDEX(Gruppenphase!$I$16:$I$19,MATCH(2,Gruppenphase!$H$16:$H$19,0))</f>
        <v>Andreas Roth</v>
      </c>
      <c r="H6" s="41" t="s">
        <v>90</v>
      </c>
      <c r="I6" s="43" t="s">
        <v>91</v>
      </c>
      <c r="J6" s="44" t="str">
        <f aca="false">IF(D6&gt;F6,C6,IF(F6&gt;D6,G6,""))</f>
        <v>Jonas Weber</v>
      </c>
    </row>
    <row r="7" customFormat="false" ht="15" hidden="false" customHeight="false" outlineLevel="0" collapsed="false">
      <c r="B7" s="41" t="s">
        <v>92</v>
      </c>
      <c r="C7" s="42" t="str">
        <f aca="false">INDEX(Gruppenphase!$I$25:$I$28,MATCH(1,Gruppenphase!$H$25:$H$28,0))</f>
        <v>Sven Böhm</v>
      </c>
      <c r="D7" s="35" t="n">
        <v>3</v>
      </c>
      <c r="E7" s="24" t="s">
        <v>70</v>
      </c>
      <c r="F7" s="35" t="n">
        <v>1</v>
      </c>
      <c r="G7" s="42" t="str">
        <f aca="false">INDEX(Gruppenphase!$I$34:$I$37,MATCH(2,Gruppenphase!$H$34:$H$37,0))</f>
        <v>Dennis Hahn</v>
      </c>
      <c r="H7" s="41" t="s">
        <v>93</v>
      </c>
      <c r="I7" s="43" t="s">
        <v>91</v>
      </c>
      <c r="J7" s="44" t="str">
        <f aca="false">IF(D7&gt;F7,C7,IF(F7&gt;D7,G7,""))</f>
        <v>Sven Böhm</v>
      </c>
    </row>
    <row r="8" customFormat="false" ht="15" hidden="false" customHeight="false" outlineLevel="0" collapsed="false">
      <c r="B8" s="41" t="s">
        <v>94</v>
      </c>
      <c r="C8" s="42" t="str">
        <f aca="false">INDEX(Gruppenphase!$I$16:$I$19,MATCH(1,Gruppenphase!$H$16:$H$19,0))</f>
        <v>Michael Kern</v>
      </c>
      <c r="D8" s="35" t="n">
        <v>3</v>
      </c>
      <c r="E8" s="24" t="s">
        <v>70</v>
      </c>
      <c r="F8" s="35" t="n">
        <v>2</v>
      </c>
      <c r="G8" s="42" t="str">
        <f aca="false">INDEX(Gruppenphase!$I$7:$I$10,MATCH(2,Gruppenphase!$H$7:$H$10,0))</f>
        <v>Markus Klein</v>
      </c>
      <c r="H8" s="41" t="s">
        <v>95</v>
      </c>
      <c r="I8" s="43" t="s">
        <v>91</v>
      </c>
      <c r="J8" s="44" t="str">
        <f aca="false">IF(D8&gt;F8,C8,IF(F8&gt;D8,G8,""))</f>
        <v>Michael Kern</v>
      </c>
    </row>
    <row r="9" customFormat="false" ht="15" hidden="false" customHeight="false" outlineLevel="0" collapsed="false">
      <c r="B9" s="41" t="s">
        <v>96</v>
      </c>
      <c r="C9" s="42" t="str">
        <f aca="false">INDEX(Gruppenphase!$I$34:$I$37,MATCH(1,Gruppenphase!$H$34:$H$37,0))</f>
        <v>Tobias Frank</v>
      </c>
      <c r="D9" s="35" t="n">
        <v>3</v>
      </c>
      <c r="E9" s="24" t="s">
        <v>70</v>
      </c>
      <c r="F9" s="35" t="n">
        <v>0</v>
      </c>
      <c r="G9" s="42" t="str">
        <f aca="false">INDEX(Gruppenphase!$I$25:$I$28,MATCH(2,Gruppenphase!$H$25:$H$28,0))</f>
        <v>Kevin Arnold</v>
      </c>
      <c r="H9" s="41" t="s">
        <v>97</v>
      </c>
      <c r="I9" s="43" t="s">
        <v>91</v>
      </c>
      <c r="J9" s="44" t="str">
        <f aca="false">IF(D9&gt;F9,C9,IF(F9&gt;D9,G9,""))</f>
        <v>Tobias Frank</v>
      </c>
    </row>
    <row r="11" customFormat="false" ht="19.5" hidden="false" customHeight="true" outlineLevel="0" collapsed="false">
      <c r="B11" s="30" t="s">
        <v>98</v>
      </c>
      <c r="C11" s="30"/>
      <c r="D11" s="30"/>
      <c r="E11" s="30"/>
      <c r="F11" s="30"/>
      <c r="G11" s="30"/>
      <c r="H11" s="30"/>
      <c r="I11" s="30"/>
      <c r="J11" s="30"/>
    </row>
    <row r="12" customFormat="false" ht="15" hidden="false" customHeight="true" outlineLevel="0" collapsed="false">
      <c r="B12" s="40" t="s">
        <v>87</v>
      </c>
      <c r="C12" s="40" t="s">
        <v>68</v>
      </c>
      <c r="D12" s="40" t="s">
        <v>69</v>
      </c>
      <c r="E12" s="32" t="s">
        <v>70</v>
      </c>
      <c r="F12" s="40" t="s">
        <v>69</v>
      </c>
      <c r="G12" s="40" t="s">
        <v>71</v>
      </c>
      <c r="H12" s="40" t="s">
        <v>87</v>
      </c>
      <c r="I12" s="32"/>
      <c r="J12" s="40" t="s">
        <v>88</v>
      </c>
    </row>
    <row r="13" customFormat="false" ht="15" hidden="false" customHeight="false" outlineLevel="0" collapsed="false">
      <c r="B13" s="41" t="s">
        <v>99</v>
      </c>
      <c r="C13" s="42" t="str">
        <f aca="false">J6</f>
        <v>Jonas Weber</v>
      </c>
      <c r="D13" s="35" t="n">
        <v>3</v>
      </c>
      <c r="E13" s="24" t="s">
        <v>70</v>
      </c>
      <c r="F13" s="35" t="n">
        <v>2</v>
      </c>
      <c r="G13" s="42" t="str">
        <f aca="false">J7</f>
        <v>Sven Böhm</v>
      </c>
      <c r="H13" s="41" t="s">
        <v>100</v>
      </c>
      <c r="I13" s="43" t="s">
        <v>91</v>
      </c>
      <c r="J13" s="44" t="str">
        <f aca="false">IF(D13&gt;F13,C13,IF(F13&gt;D13,G13,""))</f>
        <v>Jonas Weber</v>
      </c>
    </row>
    <row r="14" customFormat="false" ht="15" hidden="false" customHeight="false" outlineLevel="0" collapsed="false">
      <c r="B14" s="41" t="s">
        <v>101</v>
      </c>
      <c r="C14" s="42" t="str">
        <f aca="false">J8</f>
        <v>Michael Kern</v>
      </c>
      <c r="D14" s="35" t="n">
        <v>1</v>
      </c>
      <c r="E14" s="24" t="s">
        <v>70</v>
      </c>
      <c r="F14" s="35" t="n">
        <v>3</v>
      </c>
      <c r="G14" s="42" t="str">
        <f aca="false">J9</f>
        <v>Tobias Frank</v>
      </c>
      <c r="H14" s="41" t="s">
        <v>102</v>
      </c>
      <c r="I14" s="43" t="s">
        <v>91</v>
      </c>
      <c r="J14" s="44" t="str">
        <f aca="false">IF(D14&gt;F14,C14,IF(F14&gt;D14,G14,""))</f>
        <v>Tobias Frank</v>
      </c>
    </row>
    <row r="16" customFormat="false" ht="19.5" hidden="false" customHeight="true" outlineLevel="0" collapsed="false">
      <c r="B16" s="30" t="s">
        <v>103</v>
      </c>
      <c r="C16" s="30"/>
      <c r="D16" s="30"/>
      <c r="E16" s="30"/>
      <c r="F16" s="30"/>
      <c r="G16" s="30"/>
      <c r="H16" s="30"/>
      <c r="I16" s="30"/>
      <c r="J16" s="30"/>
    </row>
    <row r="17" customFormat="false" ht="15" hidden="false" customHeight="true" outlineLevel="0" collapsed="false">
      <c r="B17" s="40" t="s">
        <v>87</v>
      </c>
      <c r="C17" s="40" t="s">
        <v>68</v>
      </c>
      <c r="D17" s="40" t="s">
        <v>69</v>
      </c>
      <c r="E17" s="32" t="s">
        <v>70</v>
      </c>
      <c r="F17" s="40" t="s">
        <v>69</v>
      </c>
      <c r="G17" s="40" t="s">
        <v>71</v>
      </c>
      <c r="H17" s="40" t="s">
        <v>87</v>
      </c>
      <c r="I17" s="32"/>
      <c r="J17" s="40" t="s">
        <v>88</v>
      </c>
    </row>
    <row r="18" customFormat="false" ht="15" hidden="false" customHeight="false" outlineLevel="0" collapsed="false">
      <c r="B18" s="45" t="s">
        <v>104</v>
      </c>
      <c r="C18" s="46" t="str">
        <f aca="false">J13</f>
        <v>Jonas Weber</v>
      </c>
      <c r="D18" s="35" t="n">
        <v>2</v>
      </c>
      <c r="E18" s="47" t="s">
        <v>70</v>
      </c>
      <c r="F18" s="35" t="n">
        <v>3</v>
      </c>
      <c r="G18" s="46" t="str">
        <f aca="false">J14</f>
        <v>Tobias Frank</v>
      </c>
      <c r="H18" s="45" t="s">
        <v>105</v>
      </c>
      <c r="I18" s="48" t="s">
        <v>91</v>
      </c>
      <c r="J18" s="49" t="str">
        <f aca="false">IF(D18&gt;F18,C18,IF(F18&gt;D18,G18,""))</f>
        <v>Tobias Frank</v>
      </c>
    </row>
    <row r="20" customFormat="false" ht="19.5" hidden="false" customHeight="true" outlineLevel="0" collapsed="false">
      <c r="B20" s="30" t="s">
        <v>106</v>
      </c>
      <c r="C20" s="30"/>
      <c r="D20" s="30"/>
      <c r="E20" s="30"/>
      <c r="F20" s="30"/>
      <c r="G20" s="30"/>
      <c r="H20" s="30"/>
      <c r="I20" s="30"/>
      <c r="J20" s="30"/>
    </row>
    <row r="21" customFormat="false" ht="15" hidden="false" customHeight="true" outlineLevel="0" collapsed="false">
      <c r="B21" s="40" t="s">
        <v>87</v>
      </c>
      <c r="C21" s="40" t="s">
        <v>68</v>
      </c>
      <c r="D21" s="40" t="s">
        <v>69</v>
      </c>
      <c r="E21" s="32" t="s">
        <v>70</v>
      </c>
      <c r="F21" s="40" t="s">
        <v>69</v>
      </c>
      <c r="G21" s="40" t="s">
        <v>71</v>
      </c>
      <c r="H21" s="40" t="s">
        <v>87</v>
      </c>
      <c r="I21" s="32"/>
      <c r="J21" s="40" t="s">
        <v>88</v>
      </c>
    </row>
    <row r="22" customFormat="false" ht="15" hidden="false" customHeight="false" outlineLevel="0" collapsed="false">
      <c r="B22" s="41" t="s">
        <v>107</v>
      </c>
      <c r="C22" s="42" t="str">
        <f aca="false">IF(D13&gt;F13,G13,C13)</f>
        <v>Sven Böhm</v>
      </c>
      <c r="D22" s="35" t="n">
        <v>3</v>
      </c>
      <c r="E22" s="24" t="s">
        <v>70</v>
      </c>
      <c r="F22" s="35" t="n">
        <v>1</v>
      </c>
      <c r="G22" s="42" t="str">
        <f aca="false">IF(D14&gt;F14,G14,C14)</f>
        <v>Michael Kern</v>
      </c>
      <c r="H22" s="41" t="s">
        <v>108</v>
      </c>
      <c r="I22" s="43" t="s">
        <v>91</v>
      </c>
      <c r="J22" s="44" t="str">
        <f aca="false">IF(D22&gt;F22,C22,IF(F22&gt;D22,G22,""))</f>
        <v>Sven Böhm</v>
      </c>
    </row>
    <row r="24" customFormat="false" ht="19.5" hidden="false" customHeight="true" outlineLevel="0" collapsed="false">
      <c r="B24" s="30" t="s">
        <v>109</v>
      </c>
      <c r="C24" s="30"/>
      <c r="D24" s="30"/>
      <c r="E24" s="30"/>
      <c r="F24" s="30"/>
      <c r="G24" s="30"/>
      <c r="H24" s="30"/>
      <c r="I24" s="30"/>
      <c r="J24" s="30"/>
    </row>
    <row r="25" customFormat="false" ht="21.75" hidden="false" customHeight="true" outlineLevel="0" collapsed="false">
      <c r="B25" s="50" t="s">
        <v>25</v>
      </c>
      <c r="C25" s="50"/>
      <c r="D25" s="14" t="str">
        <f aca="false">J18</f>
        <v>Tobias Frank</v>
      </c>
      <c r="E25" s="14"/>
      <c r="F25" s="14"/>
      <c r="G25" s="14"/>
      <c r="H25" s="51"/>
      <c r="I25" s="51"/>
      <c r="J25" s="51"/>
    </row>
    <row r="26" customFormat="false" ht="21.75" hidden="false" customHeight="true" outlineLevel="0" collapsed="false">
      <c r="B26" s="52" t="s">
        <v>110</v>
      </c>
      <c r="C26" s="52"/>
      <c r="D26" s="17" t="str">
        <f aca="false">IF(D18&gt;F18,G18,C18)</f>
        <v>Jonas Weber</v>
      </c>
      <c r="E26" s="17"/>
      <c r="F26" s="17"/>
      <c r="G26" s="17"/>
      <c r="H26" s="53"/>
      <c r="I26" s="53"/>
      <c r="J26" s="53"/>
    </row>
    <row r="27" customFormat="false" ht="21.75" hidden="false" customHeight="true" outlineLevel="0" collapsed="false">
      <c r="B27" s="52" t="s">
        <v>28</v>
      </c>
      <c r="C27" s="52"/>
      <c r="D27" s="19" t="str">
        <f aca="false">J22</f>
        <v>Sven Böhm</v>
      </c>
      <c r="E27" s="19"/>
      <c r="F27" s="19"/>
      <c r="G27" s="19"/>
      <c r="H27" s="53"/>
      <c r="I27" s="53"/>
      <c r="J27" s="53"/>
    </row>
  </sheetData>
  <mergeCells count="13">
    <mergeCell ref="B1:E1"/>
    <mergeCell ref="G1:J1"/>
    <mergeCell ref="B4:J4"/>
    <mergeCell ref="B11:J11"/>
    <mergeCell ref="B16:J16"/>
    <mergeCell ref="B20:J20"/>
    <mergeCell ref="B24:J24"/>
    <mergeCell ref="B25:C25"/>
    <mergeCell ref="D25:G25"/>
    <mergeCell ref="B26:C26"/>
    <mergeCell ref="D26:G26"/>
    <mergeCell ref="B27:C27"/>
    <mergeCell ref="D27:G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2026-08-24T07:52:53Z</dcterms:created>
  <dc:creator>openpyxl</dc:creator>
  <dc:description/>
  <dc:language>en-US</dc:language>
  <cp:lastModifiedBy/>
  <dcterms:modified xsi:type="dcterms:W3CDTF">2026-08-24T07:52:54Z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