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C36D8AB4-F9C6-4230-A4D0-44FF2C167EEE}" xr6:coauthVersionLast="47" xr6:coauthVersionMax="47" xr10:uidLastSave="{00000000-0000-0000-0000-000000000000}"/>
  <bookViews>
    <workbookView xWindow="690" yWindow="690" windowWidth="25500" windowHeight="13500" tabRatio="500" activeTab="1" xr2:uid="{00000000-000D-0000-FFFF-FFFF00000000}"/>
  </bookViews>
  <sheets>
    <sheet name="Parameter" sheetId="1" r:id="rId1"/>
    <sheet name="Gehaltsabrechnung" sheetId="2" r:id="rId2"/>
    <sheet name="Jahresübersicht" sheetId="3" r:id="rId3"/>
  </sheets>
  <definedNames>
    <definedName name="_xlnm.Print_Area" localSheetId="1">Gehaltsabrechnung!$A$1:$F$66</definedName>
    <definedName name="_xlnm.Print_Area" localSheetId="2">Jahresübersicht!$A$1:$H$21</definedName>
    <definedName name="_xlnm.Print_Area" localSheetId="0">Parameter!$A$1:$E$35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9" i="3" l="1"/>
  <c r="F19" i="3"/>
  <c r="E19" i="3"/>
  <c r="D19" i="3"/>
  <c r="C19" i="3"/>
  <c r="G18" i="3"/>
  <c r="D18" i="3"/>
  <c r="C18" i="3"/>
  <c r="F17" i="3"/>
  <c r="E17" i="3"/>
  <c r="H17" i="3" s="1"/>
  <c r="F16" i="3"/>
  <c r="E16" i="3"/>
  <c r="H16" i="3" s="1"/>
  <c r="F15" i="3"/>
  <c r="E15" i="3"/>
  <c r="H15" i="3" s="1"/>
  <c r="F14" i="3"/>
  <c r="E14" i="3"/>
  <c r="H14" i="3" s="1"/>
  <c r="F13" i="3"/>
  <c r="H13" i="3" s="1"/>
  <c r="E13" i="3"/>
  <c r="F12" i="3"/>
  <c r="E12" i="3"/>
  <c r="H12" i="3" s="1"/>
  <c r="F11" i="3"/>
  <c r="E11" i="3"/>
  <c r="H11" i="3" s="1"/>
  <c r="F10" i="3"/>
  <c r="H10" i="3" s="1"/>
  <c r="E10" i="3"/>
  <c r="F9" i="3"/>
  <c r="E9" i="3"/>
  <c r="H9" i="3" s="1"/>
  <c r="F8" i="3"/>
  <c r="E8" i="3"/>
  <c r="H8" i="3" s="1"/>
  <c r="F7" i="3"/>
  <c r="E7" i="3"/>
  <c r="H7" i="3" s="1"/>
  <c r="H19" i="3" s="1"/>
  <c r="H6" i="3"/>
  <c r="F6" i="3"/>
  <c r="F18" i="3" s="1"/>
  <c r="E6" i="3"/>
  <c r="E18" i="3" s="1"/>
  <c r="D57" i="2"/>
  <c r="D56" i="2"/>
  <c r="D55" i="2"/>
  <c r="D54" i="2"/>
  <c r="D53" i="2"/>
  <c r="D52" i="2"/>
  <c r="D51" i="2"/>
  <c r="E46" i="2"/>
  <c r="D38" i="2"/>
  <c r="D37" i="2"/>
  <c r="D36" i="2"/>
  <c r="D35" i="2"/>
  <c r="E30" i="2"/>
  <c r="D30" i="2"/>
  <c r="C30" i="2"/>
  <c r="E29" i="2"/>
  <c r="D29" i="2"/>
  <c r="C29" i="2"/>
  <c r="E20" i="2"/>
  <c r="E24" i="2" s="1"/>
  <c r="E6" i="2"/>
  <c r="B6" i="2"/>
  <c r="E5" i="2"/>
  <c r="B5" i="2"/>
  <c r="B4" i="2"/>
  <c r="E31" i="2" l="1"/>
  <c r="E43" i="2" s="1"/>
  <c r="H18" i="3"/>
  <c r="C36" i="2"/>
  <c r="E36" i="2" s="1"/>
  <c r="C52" i="2"/>
  <c r="E52" i="2" s="1"/>
  <c r="C51" i="2"/>
  <c r="E51" i="2" s="1"/>
  <c r="C35" i="2"/>
  <c r="E35" i="2" s="1"/>
  <c r="C57" i="2"/>
  <c r="E57" i="2" s="1"/>
  <c r="C54" i="2"/>
  <c r="E54" i="2" s="1"/>
  <c r="C38" i="2"/>
  <c r="E38" i="2" s="1"/>
  <c r="C56" i="2"/>
  <c r="E56" i="2" s="1"/>
  <c r="E42" i="2"/>
  <c r="C55" i="2"/>
  <c r="E55" i="2" s="1"/>
  <c r="C53" i="2"/>
  <c r="E53" i="2" s="1"/>
  <c r="C37" i="2"/>
  <c r="E37" i="2" s="1"/>
  <c r="E58" i="2" l="1"/>
  <c r="E59" i="2" s="1"/>
  <c r="E39" i="2"/>
  <c r="E44" i="2" s="1"/>
  <c r="E45" i="2" s="1"/>
  <c r="E47" i="2" s="1"/>
</calcChain>
</file>

<file path=xl/sharedStrings.xml><?xml version="1.0" encoding="utf-8"?>
<sst xmlns="http://schemas.openxmlformats.org/spreadsheetml/2006/main" count="162" uniqueCount="142">
  <si>
    <t>PARAMETER &amp; STAMMDATEN</t>
  </si>
  <si>
    <t>Zentrale Steuerungswerte – von der Gehaltsabrechnung referenziert</t>
  </si>
  <si>
    <t>Firmendaten (Arbeitgeber)</t>
  </si>
  <si>
    <t>Firmenname</t>
  </si>
  <si>
    <t>Nordlicht Systemtechnik GmbH</t>
  </si>
  <si>
    <t>Frei änderbar</t>
  </si>
  <si>
    <t>Straße, Hausnr.</t>
  </si>
  <si>
    <t>Hafenstraße 42</t>
  </si>
  <si>
    <t>PLZ / Ort</t>
  </si>
  <si>
    <t>20457 Hamburg</t>
  </si>
  <si>
    <t>Steuernummer</t>
  </si>
  <si>
    <t>27/128/60543</t>
  </si>
  <si>
    <t>Fiktives Beispiel</t>
  </si>
  <si>
    <t>Abrechnungsmonat</t>
  </si>
  <si>
    <t>März 2026</t>
  </si>
  <si>
    <t>Erscheint im Kopf der Abrechnung</t>
  </si>
  <si>
    <t>Sozialversicherung 2026 – Beitragssätze (AN / AG)</t>
  </si>
  <si>
    <t>Versicherungszweig</t>
  </si>
  <si>
    <t>AN-Satz</t>
  </si>
  <si>
    <t>AG-Satz</t>
  </si>
  <si>
    <t>Hinweis</t>
  </si>
  <si>
    <t>Krankenversicherung</t>
  </si>
  <si>
    <t>14,6 % + 2,9 % Zusatzbeitrag, hälftig</t>
  </si>
  <si>
    <t>Pflegeversicherung</t>
  </si>
  <si>
    <t>Grundsatz 3,6 %; AG in Sachsen abweichend</t>
  </si>
  <si>
    <t>Zuschlag Kinderlose (PV)</t>
  </si>
  <si>
    <t>nur Arbeitnehmer, ab 23 J. ohne Kinder</t>
  </si>
  <si>
    <t>Rentenversicherung</t>
  </si>
  <si>
    <t>Gesamtsatz 18,6 %</t>
  </si>
  <si>
    <t>Arbeitslosenversicherung</t>
  </si>
  <si>
    <t>Gesamtsatz 2,6 %</t>
  </si>
  <si>
    <t>Beitragsbemessungsgrenzen 2026 (monatlich)</t>
  </si>
  <si>
    <t>BBG Kranken-/Pflegevers.</t>
  </si>
  <si>
    <t>bundeseinheitlich</t>
  </si>
  <si>
    <t>BBG Renten-/Arbeitslosenv.</t>
  </si>
  <si>
    <t>erstmals bundeseinheitlich</t>
  </si>
  <si>
    <t>Steuerparameter</t>
  </si>
  <si>
    <t>Kirchensteuersatz</t>
  </si>
  <si>
    <t>9 %; Bayern/Bad.-Württ. 8 %</t>
  </si>
  <si>
    <t>Solidaritätszuschlag</t>
  </si>
  <si>
    <t>auf die Lohnsteuer</t>
  </si>
  <si>
    <t>Soli-Freigrenze (mtl. LSt)</t>
  </si>
  <si>
    <t>vereinfacht; darunter Soli = 0 €</t>
  </si>
  <si>
    <t>SV-AN gesamt (Jahresübers.)</t>
  </si>
  <si>
    <t>Summe AN-Sätze inkl. Kinderlosenzuschlag</t>
  </si>
  <si>
    <t>Arbeitgeber-Umlagen (informativ)</t>
  </si>
  <si>
    <t>Umlage U1 (Krankheit)</t>
  </si>
  <si>
    <t>abhängig vom Erstattungssatz der Kasse</t>
  </si>
  <si>
    <t>Umlage U2 (Mutterschaft)</t>
  </si>
  <si>
    <t>Insolvenzgeldumlage</t>
  </si>
  <si>
    <t>Alle Werte sind fiktive Beispielwerte für das Jahr 2026 und vor Nutzung zu prüfen.</t>
  </si>
  <si>
    <t>Zeitraum</t>
  </si>
  <si>
    <t>MITARBEITER / IN</t>
  </si>
  <si>
    <t>STEUER- &amp; SV-MERKMALE</t>
  </si>
  <si>
    <t>Name, Vorname</t>
  </si>
  <si>
    <t>Braun, Katharina</t>
  </si>
  <si>
    <t>Steuerklasse</t>
  </si>
  <si>
    <t>I</t>
  </si>
  <si>
    <t>Personalnummer</t>
  </si>
  <si>
    <t>A-10247</t>
  </si>
  <si>
    <t>Kinderfreibeträge</t>
  </si>
  <si>
    <t>0,0</t>
  </si>
  <si>
    <t>Geburtsdatum</t>
  </si>
  <si>
    <t>14.06.1990</t>
  </si>
  <si>
    <t>Konfession / KiSt</t>
  </si>
  <si>
    <t>rk (9 %)</t>
  </si>
  <si>
    <t>Eintrittsdatum</t>
  </si>
  <si>
    <t>01.09.2019</t>
  </si>
  <si>
    <t>Kinderlos (PV)</t>
  </si>
  <si>
    <t>Ja</t>
  </si>
  <si>
    <t>Abteilung</t>
  </si>
  <si>
    <t>Vertrieb</t>
  </si>
  <si>
    <t>SV-Nummer</t>
  </si>
  <si>
    <t>65 140690 B 024</t>
  </si>
  <si>
    <t>Tätigkeit</t>
  </si>
  <si>
    <t>Sachbearbeiterin</t>
  </si>
  <si>
    <t>Krankenkasse</t>
  </si>
  <si>
    <t>AOK Rhld./Hbg.</t>
  </si>
  <si>
    <t xml:space="preserve">  BEZÜGE</t>
  </si>
  <si>
    <t>Bezeichnung</t>
  </si>
  <si>
    <t>Menge / Basis</t>
  </si>
  <si>
    <t>Satz</t>
  </si>
  <si>
    <t>Betrag</t>
  </si>
  <si>
    <t>Grundgehalt (Monat)</t>
  </si>
  <si>
    <t>Überstunden</t>
  </si>
  <si>
    <t>Leistungszulage</t>
  </si>
  <si>
    <t>Fahrtkostenzuschuss</t>
  </si>
  <si>
    <t>Geldwerter Vorteil (Sachbezug)</t>
  </si>
  <si>
    <t>GESAMTBRUTTO</t>
  </si>
  <si>
    <t xml:space="preserve">  GESETZLICHE ABZÜGE · STEUERN</t>
  </si>
  <si>
    <t>Bemessung</t>
  </si>
  <si>
    <t>Lohnsteuer</t>
  </si>
  <si>
    <t>lt. ELStAM</t>
  </si>
  <si>
    <t>Kirchensteuer</t>
  </si>
  <si>
    <t>Summe Steuern</t>
  </si>
  <si>
    <t xml:space="preserve">  GESETZLICHE ABZÜGE · SOZIALVERSICHERUNG (Arbeitnehmeranteil)</t>
  </si>
  <si>
    <t>Summe Sozialversicherung</t>
  </si>
  <si>
    <t xml:space="preserve">  ERMITTLUNG DES AUSZAHLUNGSBETRAGS</t>
  </si>
  <si>
    <t>Gesamtbrutto</t>
  </si>
  <si>
    <t>./. Summe Steuern</t>
  </si>
  <si>
    <t>./. Summe Sozialversicherung</t>
  </si>
  <si>
    <t>Nettoentgelt (Zwischensumme)</t>
  </si>
  <si>
    <t>./. Sachbezug (bereits im Brutto)</t>
  </si>
  <si>
    <t>AUSZAHLUNGSBETRAG</t>
  </si>
  <si>
    <t xml:space="preserve">  ARBEITGEBERANTEIL &amp; GESAMTKOSTEN (informativ)</t>
  </si>
  <si>
    <t>AG Krankenversicherung</t>
  </si>
  <si>
    <t>AG Pflegeversicherung</t>
  </si>
  <si>
    <t>AG Rentenversicherung</t>
  </si>
  <si>
    <t>AG Arbeitslosenversicherung</t>
  </si>
  <si>
    <t>Umlage U1</t>
  </si>
  <si>
    <t>Umlage U2</t>
  </si>
  <si>
    <t>Summe Arbeitgeberanteil</t>
  </si>
  <si>
    <t>GESAMTKOSTEN ARBEITGEBER</t>
  </si>
  <si>
    <t xml:space="preserve">  Legende &amp; Hinweise</t>
  </si>
  <si>
    <t>•  Gelb hinterlegte Felder sind Eingabefelder. Alle übrigen Werte werden automatisch berechnet.</t>
  </si>
  <si>
    <t>•  Beitragssätze, Grenzen und Steuerparameter werden zentral im Blatt „Parameter“ gepflegt.</t>
  </si>
  <si>
    <t>•  Die Lohnsteuer ist dem individuellen ELStAM-Abruf bzw. der Lohnsteuertabelle zu entnehmen.</t>
  </si>
  <si>
    <t>•  Der Solidaritätszuschlag fällt erst oberhalb der monatlichen Freigrenze an (hier vereinfacht).</t>
  </si>
  <si>
    <t>•  Sämtliche Namen, Adressen und Zahlen sind frei erfundene Beispielwerte für 2026.</t>
  </si>
  <si>
    <t>JAHRESÜBERSICHT 2026</t>
  </si>
  <si>
    <t>Kumulierte Entgeltwerte je Monat – gelbe Felder eintragen, übrige werden berechnet.</t>
  </si>
  <si>
    <t>Monat</t>
  </si>
  <si>
    <t>Steuerbrutto</t>
  </si>
  <si>
    <t>Soli</t>
  </si>
  <si>
    <t>SV Arbeitnehmer</t>
  </si>
  <si>
    <t>Nettoentgelt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</si>
  <si>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</si>
  <si>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</si>
  <si>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</si>
  <si>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</si>
  <si>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</si>
  <si>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</si>
  <si>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</si>
  <si>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</si>
  <si>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</si>
  <si>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</si>
  <si>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</si>
  <si>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</si>
  <si>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Summe Jahr</t>
  </si>
  <si>
    <t>Ø befüllte Monate</t>
  </si>
  <si>
    <t>Hinweis: Werte je Monat aus der jeweiligen Gehaltsabrechnung übernehmen. Beispiel: Januar–März befüllt.</t>
  </si>
  <si>
    <t>GEHALTSABRECHNUNG 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</si>
</sst>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€&quot;"/>
    <numFmt numFmtId="165" formatCode="0&quot; Std&quot;"/>
    <numFmt numFmtId="166" formatCode="#,##0.00&quot; €&quot;;\-#,##0.00&quot; €&quot;"/>
  </numFmts>
  <fonts count="23" x14ac:knownFonts="1">
    <font>
      <sz val="11"/>
      <color theme="1"/>
      <name val="Calibri"/>
      <family val="2"/>
      <charset val="1"/>
    </font>
    <font>
      <b/>
      <sz val="15"/>
      <color rgb="FF1F2D4A"/>
      <name val="Calibri"/>
      <charset val="1"/>
    </font>
    <font>
      <i/>
      <sz val="9.5"/>
      <color rgb="FF5B6472"/>
      <name val="Calibri"/>
      <charset val="1"/>
    </font>
    <font>
      <b/>
      <sz val="10.5"/>
      <color rgb="FFFFFFFF"/>
      <name val="Calibri"/>
      <charset val="1"/>
    </font>
    <font>
      <sz val="10"/>
      <color rgb="FF000000"/>
      <name val="Calibri"/>
      <charset val="1"/>
    </font>
    <font>
      <sz val="10"/>
      <color rgb="FF1F4E79"/>
      <name val="Calibri"/>
      <charset val="1"/>
    </font>
    <font>
      <i/>
      <sz val="9"/>
      <color rgb="FF5B6472"/>
      <name val="Calibri"/>
      <charset val="1"/>
    </font>
    <font>
      <b/>
      <sz val="9.5"/>
      <color rgb="FF1F2D4A"/>
      <name val="Calibri"/>
      <charset val="1"/>
    </font>
    <font>
      <b/>
      <sz val="17"/>
      <color rgb="FF1F2D4A"/>
      <name val="Calibri"/>
      <charset val="1"/>
    </font>
    <font>
      <sz val="10"/>
      <color rgb="FF5B6472"/>
      <name val="Calibri"/>
      <charset val="1"/>
    </font>
    <font>
      <sz val="9.5"/>
      <color rgb="FF5B6472"/>
      <name val="Calibri"/>
      <charset val="1"/>
    </font>
    <font>
      <b/>
      <sz val="11"/>
      <color rgb="FF1F2D4A"/>
      <name val="Calibri"/>
      <charset val="1"/>
    </font>
    <font>
      <b/>
      <sz val="9"/>
      <color rgb="FFFFFFFF"/>
      <name val="Calibri"/>
      <charset val="1"/>
    </font>
    <font>
      <b/>
      <sz val="10"/>
      <color rgb="FF1F4E79"/>
      <name val="Calibri"/>
      <charset val="1"/>
    </font>
    <font>
      <b/>
      <sz val="9"/>
      <color rgb="FF1F2D4A"/>
      <name val="Calibri"/>
      <charset val="1"/>
    </font>
    <font>
      <b/>
      <sz val="10"/>
      <color rgb="FF1F2D4A"/>
      <name val="Calibri"/>
      <charset val="1"/>
    </font>
    <font>
      <b/>
      <sz val="10"/>
      <color rgb="FF000000"/>
      <name val="Calibri"/>
      <charset val="1"/>
    </font>
    <font>
      <b/>
      <sz val="13"/>
      <color rgb="FFFFFFFF"/>
      <name val="Calibri"/>
      <charset val="1"/>
    </font>
    <font>
      <b/>
      <sz val="15"/>
      <color rgb="FFFFFFFF"/>
      <name val="Calibri"/>
      <charset val="1"/>
    </font>
    <font>
      <sz val="9"/>
      <color rgb="FF5B6472"/>
      <name val="Calibri"/>
      <charset val="1"/>
    </font>
    <font>
      <b/>
      <sz val="9.5"/>
      <color rgb="FFFFFFFF"/>
      <name val="Calibri"/>
      <charset val="1"/>
    </font>
    <font>
      <b/>
      <sz val="10"/>
      <color rgb="FFFFFFFF"/>
      <name val="Calibri"/>
      <charset val="1"/>
    </font>
    <font>
      <b/>
      <sz val="20"/>
      <color rgb="FFFFFFFF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34496E"/>
        <bgColor rgb="FF1F4E79"/>
      </patternFill>
    </fill>
    <fill>
      <patternFill patternType="solid">
        <fgColor rgb="FFF6F8FB"/>
        <bgColor rgb="FFFFFFFF"/>
      </patternFill>
    </fill>
    <fill>
      <patternFill patternType="solid">
        <fgColor rgb="FFFFF3D4"/>
        <bgColor rgb="FFF6F8FB"/>
      </patternFill>
    </fill>
    <fill>
      <patternFill patternType="solid">
        <fgColor rgb="FFEDF1F6"/>
        <bgColor rgb="FFF6F8FB"/>
      </patternFill>
    </fill>
    <fill>
      <patternFill patternType="solid">
        <fgColor rgb="FFB0894B"/>
        <bgColor rgb="FF808000"/>
      </patternFill>
    </fill>
    <fill>
      <patternFill patternType="solid">
        <fgColor rgb="FF1F2D4A"/>
        <bgColor rgb="FF34496E"/>
      </patternFill>
    </fill>
    <fill>
      <patternFill patternType="solid">
        <fgColor rgb="FF5C7096"/>
        <bgColor rgb="FF5B6472"/>
      </patternFill>
    </fill>
  </fills>
  <borders count="8">
    <border>
      <left/>
      <right/>
      <top/>
      <bottom/>
      <diagonal/>
    </border>
    <border>
      <left style="thin">
        <color rgb="FFC9D2DE"/>
      </left>
      <right style="thin">
        <color rgb="FFC9D2DE"/>
      </right>
      <top style="thin">
        <color rgb="FFC9D2DE"/>
      </top>
      <bottom style="thin">
        <color rgb="FFC9D2DE"/>
      </bottom>
      <diagonal/>
    </border>
    <border>
      <left style="medium">
        <color rgb="FF1F2D4A"/>
      </left>
      <right style="thin">
        <color rgb="FFC9D2DE"/>
      </right>
      <top style="medium">
        <color rgb="FF1F2D4A"/>
      </top>
      <bottom style="medium">
        <color rgb="FF1F2D4A"/>
      </bottom>
      <diagonal/>
    </border>
    <border>
      <left/>
      <right/>
      <top style="medium">
        <color rgb="FF1F2D4A"/>
      </top>
      <bottom style="medium">
        <color rgb="FF1F2D4A"/>
      </bottom>
      <diagonal/>
    </border>
    <border>
      <left style="thin">
        <color rgb="FFC9D2DE"/>
      </left>
      <right style="medium">
        <color rgb="FF1F2D4A"/>
      </right>
      <top style="medium">
        <color rgb="FF1F2D4A"/>
      </top>
      <bottom style="medium">
        <color rgb="FF1F2D4A"/>
      </bottom>
      <diagonal/>
    </border>
    <border>
      <left style="thin">
        <color rgb="FFC9D2DE"/>
      </left>
      <right/>
      <top style="thin">
        <color rgb="FFC9D2DE"/>
      </top>
      <bottom style="thin">
        <color rgb="FFC9D2DE"/>
      </bottom>
      <diagonal/>
    </border>
    <border>
      <left/>
      <right/>
      <top style="thin">
        <color rgb="FFC9D2DE"/>
      </top>
      <bottom style="thin">
        <color rgb="FFC9D2DE"/>
      </bottom>
      <diagonal/>
    </border>
    <border>
      <left/>
      <right style="thin">
        <color rgb="FFC9D2DE"/>
      </right>
      <top style="thin">
        <color rgb="FFC9D2DE"/>
      </top>
      <bottom style="thin">
        <color rgb="FFC9D2DE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6" fillId="0" borderId="0" xfId="0" applyFont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/>
    <xf numFmtId="0" fontId="8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right" vertical="center"/>
    </xf>
    <xf numFmtId="10" fontId="5" fillId="4" borderId="1" xfId="0" applyNumberFormat="1" applyFont="1" applyFill="1" applyBorder="1" applyAlignment="1">
      <alignment horizontal="right" vertical="center"/>
    </xf>
    <xf numFmtId="164" fontId="5" fillId="4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0" fillId="6" borderId="0" xfId="0" applyFill="1"/>
    <xf numFmtId="0" fontId="12" fillId="7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right" vertical="center"/>
    </xf>
    <xf numFmtId="0" fontId="14" fillId="5" borderId="1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right" vertical="center"/>
    </xf>
    <xf numFmtId="165" fontId="5" fillId="4" borderId="1" xfId="0" applyNumberFormat="1" applyFont="1" applyFill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0" fontId="3" fillId="7" borderId="1" xfId="0" applyFont="1" applyFill="1" applyBorder="1" applyAlignment="1">
      <alignment horizontal="left" vertical="center"/>
    </xf>
    <xf numFmtId="164" fontId="3" fillId="7" borderId="1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10" fontId="4" fillId="0" borderId="1" xfId="0" applyNumberFormat="1" applyFont="1" applyBorder="1" applyAlignment="1">
      <alignment horizontal="right" vertical="center"/>
    </xf>
    <xf numFmtId="0" fontId="15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164" fontId="15" fillId="5" borderId="1" xfId="0" applyNumberFormat="1" applyFont="1" applyFill="1" applyBorder="1" applyAlignment="1">
      <alignment horizontal="right" vertical="center"/>
    </xf>
    <xf numFmtId="166" fontId="4" fillId="0" borderId="1" xfId="0" applyNumberFormat="1" applyFont="1" applyBorder="1" applyAlignment="1">
      <alignment horizontal="right" vertical="center"/>
    </xf>
    <xf numFmtId="0" fontId="16" fillId="5" borderId="1" xfId="0" applyFont="1" applyFill="1" applyBorder="1" applyAlignment="1">
      <alignment horizontal="left" vertical="center"/>
    </xf>
    <xf numFmtId="166" fontId="16" fillId="5" borderId="1" xfId="0" applyNumberFormat="1" applyFont="1" applyFill="1" applyBorder="1" applyAlignment="1">
      <alignment horizontal="right" vertical="center"/>
    </xf>
    <xf numFmtId="0" fontId="17" fillId="7" borderId="2" xfId="0" applyFont="1" applyFill="1" applyBorder="1" applyAlignment="1">
      <alignment horizontal="left" vertical="center"/>
    </xf>
    <xf numFmtId="0" fontId="4" fillId="7" borderId="3" xfId="0" applyFont="1" applyFill="1" applyBorder="1" applyAlignment="1">
      <alignment horizontal="left" vertical="center"/>
    </xf>
    <xf numFmtId="164" fontId="18" fillId="7" borderId="4" xfId="0" applyNumberFormat="1" applyFont="1" applyFill="1" applyBorder="1" applyAlignment="1">
      <alignment horizontal="right" vertical="center"/>
    </xf>
    <xf numFmtId="0" fontId="3" fillId="8" borderId="1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left" vertical="center"/>
    </xf>
    <xf numFmtId="164" fontId="3" fillId="8" borderId="1" xfId="0" applyNumberFormat="1" applyFont="1" applyFill="1" applyBorder="1" applyAlignment="1">
      <alignment horizontal="right" vertical="center"/>
    </xf>
    <xf numFmtId="0" fontId="20" fillId="7" borderId="1" xfId="0" applyFont="1" applyFill="1" applyBorder="1" applyAlignment="1">
      <alignment horizontal="left" vertical="center" wrapText="1"/>
    </xf>
    <xf numFmtId="0" fontId="20" fillId="7" borderId="1" xfId="0" applyFont="1" applyFill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vertical="center"/>
    </xf>
    <xf numFmtId="164" fontId="4" fillId="3" borderId="1" xfId="0" applyNumberFormat="1" applyFont="1" applyFill="1" applyBorder="1" applyAlignment="1">
      <alignment horizontal="right" vertical="center"/>
    </xf>
    <xf numFmtId="164" fontId="15" fillId="3" borderId="1" xfId="0" applyNumberFormat="1" applyFont="1" applyFill="1" applyBorder="1" applyAlignment="1">
      <alignment horizontal="right" vertical="center"/>
    </xf>
    <xf numFmtId="0" fontId="21" fillId="2" borderId="1" xfId="0" applyFont="1" applyFill="1" applyBorder="1" applyAlignment="1">
      <alignment horizontal="left" vertical="center"/>
    </xf>
    <xf numFmtId="164" fontId="21" fillId="2" borderId="1" xfId="0" applyNumberFormat="1" applyFont="1" applyFill="1" applyBorder="1" applyAlignment="1">
      <alignment horizontal="right" vertical="center"/>
    </xf>
    <xf numFmtId="0" fontId="22" fillId="7" borderId="5" xfId="0" applyFont="1" applyFill="1" applyBorder="1" applyAlignment="1">
      <alignment horizontal="center" vertical="center"/>
    </xf>
    <xf numFmtId="0" fontId="22" fillId="7" borderId="6" xfId="0" applyFont="1" applyFill="1" applyBorder="1" applyAlignment="1">
      <alignment horizontal="center" vertical="center"/>
    </xf>
    <xf numFmtId="0" fontId="22" fillId="7" borderId="7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5B6472"/>
      <rgbColor rgb="FF9999FF"/>
      <rgbColor rgb="FF993366"/>
      <rgbColor rgb="FFFFF3D4"/>
      <rgbColor rgb="FFEDF1F6"/>
      <rgbColor rgb="FF660066"/>
      <rgbColor rgb="FFFF8080"/>
      <rgbColor rgb="FF0066CC"/>
      <rgbColor rgb="FFC9D2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6F8FB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C7096"/>
      <rgbColor rgb="FFB0894B"/>
      <rgbColor rgb="FF1F4E79"/>
      <rgbColor rgb="FF339966"/>
      <rgbColor rgb="FF003300"/>
      <rgbColor rgb="FF333300"/>
      <rgbColor rgb="FF993300"/>
      <rgbColor rgb="FF993366"/>
      <rgbColor rgb="FF34496E"/>
      <rgbColor rgb="FF1F2D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35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34" customWidth="1"/>
    <col min="3" max="4" width="15" customWidth="1"/>
    <col min="5" max="5" width="40" customWidth="1"/>
  </cols>
  <sheetData>
    <row r="2" spans="2:5" ht="19.5" x14ac:dyDescent="0.25">
      <c r="B2" s="4" t="s">
        <v>0</v>
      </c>
      <c r="C2" s="4"/>
      <c r="D2" s="4"/>
      <c r="E2" s="4"/>
    </row>
    <row r="3" spans="2:5" x14ac:dyDescent="0.25">
      <c r="B3" s="3" t="s">
        <v>1</v>
      </c>
      <c r="C3" s="3"/>
      <c r="D3" s="3"/>
      <c r="E3" s="3"/>
    </row>
    <row r="5" spans="2:5" ht="18.75" customHeight="1" x14ac:dyDescent="0.25">
      <c r="B5" s="6" t="s">
        <v>2</v>
      </c>
      <c r="C5" s="6"/>
      <c r="D5" s="6"/>
      <c r="E5" s="6"/>
    </row>
    <row r="6" spans="2:5" x14ac:dyDescent="0.25">
      <c r="B6" s="10" t="s">
        <v>3</v>
      </c>
      <c r="C6" s="2" t="s">
        <v>4</v>
      </c>
      <c r="D6" s="2"/>
      <c r="E6" s="11" t="s">
        <v>5</v>
      </c>
    </row>
    <row r="7" spans="2:5" x14ac:dyDescent="0.25">
      <c r="B7" s="10" t="s">
        <v>6</v>
      </c>
      <c r="C7" s="2" t="s">
        <v>7</v>
      </c>
      <c r="D7" s="2"/>
      <c r="E7" s="11"/>
    </row>
    <row r="8" spans="2:5" x14ac:dyDescent="0.25">
      <c r="B8" s="10" t="s">
        <v>8</v>
      </c>
      <c r="C8" s="2" t="s">
        <v>9</v>
      </c>
      <c r="D8" s="2"/>
      <c r="E8" s="11"/>
    </row>
    <row r="9" spans="2:5" x14ac:dyDescent="0.25">
      <c r="B9" s="10" t="s">
        <v>10</v>
      </c>
      <c r="C9" s="2" t="s">
        <v>11</v>
      </c>
      <c r="D9" s="2"/>
      <c r="E9" s="11" t="s">
        <v>12</v>
      </c>
    </row>
    <row r="10" spans="2:5" x14ac:dyDescent="0.25">
      <c r="B10" s="10" t="s">
        <v>13</v>
      </c>
      <c r="C10" s="2" t="s">
        <v>14</v>
      </c>
      <c r="D10" s="2"/>
      <c r="E10" s="11" t="s">
        <v>15</v>
      </c>
    </row>
    <row r="12" spans="2:5" ht="18.75" customHeight="1" x14ac:dyDescent="0.25">
      <c r="B12" s="6" t="s">
        <v>16</v>
      </c>
      <c r="C12" s="6"/>
      <c r="D12" s="6"/>
      <c r="E12" s="6"/>
    </row>
    <row r="13" spans="2:5" x14ac:dyDescent="0.25">
      <c r="B13" s="12" t="s">
        <v>17</v>
      </c>
      <c r="C13" s="13" t="s">
        <v>18</v>
      </c>
      <c r="D13" s="13" t="s">
        <v>19</v>
      </c>
      <c r="E13" s="12" t="s">
        <v>20</v>
      </c>
    </row>
    <row r="14" spans="2:5" x14ac:dyDescent="0.25">
      <c r="B14" s="10" t="s">
        <v>21</v>
      </c>
      <c r="C14" s="14">
        <v>8.7499999999999994E-2</v>
      </c>
      <c r="D14" s="14">
        <v>8.7499999999999994E-2</v>
      </c>
      <c r="E14" s="11" t="s">
        <v>22</v>
      </c>
    </row>
    <row r="15" spans="2:5" x14ac:dyDescent="0.25">
      <c r="B15" s="10" t="s">
        <v>23</v>
      </c>
      <c r="C15" s="14">
        <v>1.7999999999999999E-2</v>
      </c>
      <c r="D15" s="14">
        <v>1.7000000000000001E-2</v>
      </c>
      <c r="E15" s="11" t="s">
        <v>24</v>
      </c>
    </row>
    <row r="16" spans="2:5" x14ac:dyDescent="0.25">
      <c r="B16" s="10" t="s">
        <v>25</v>
      </c>
      <c r="C16" s="14">
        <v>6.0000000000000001E-3</v>
      </c>
      <c r="D16" s="14">
        <v>0</v>
      </c>
      <c r="E16" s="11" t="s">
        <v>26</v>
      </c>
    </row>
    <row r="17" spans="2:5" x14ac:dyDescent="0.25">
      <c r="B17" s="10" t="s">
        <v>27</v>
      </c>
      <c r="C17" s="14">
        <v>9.2999999999999999E-2</v>
      </c>
      <c r="D17" s="14">
        <v>9.2999999999999999E-2</v>
      </c>
      <c r="E17" s="11" t="s">
        <v>28</v>
      </c>
    </row>
    <row r="18" spans="2:5" x14ac:dyDescent="0.25">
      <c r="B18" s="10" t="s">
        <v>29</v>
      </c>
      <c r="C18" s="14">
        <v>1.2999999999999999E-2</v>
      </c>
      <c r="D18" s="14">
        <v>1.2999999999999999E-2</v>
      </c>
      <c r="E18" s="11" t="s">
        <v>30</v>
      </c>
    </row>
    <row r="20" spans="2:5" ht="18.75" customHeight="1" x14ac:dyDescent="0.25">
      <c r="B20" s="6" t="s">
        <v>31</v>
      </c>
      <c r="C20" s="6"/>
      <c r="D20" s="6"/>
      <c r="E20" s="6"/>
    </row>
    <row r="21" spans="2:5" x14ac:dyDescent="0.25">
      <c r="B21" s="10" t="s">
        <v>32</v>
      </c>
      <c r="C21" s="15">
        <v>5812.5</v>
      </c>
      <c r="D21" s="16"/>
      <c r="E21" s="11" t="s">
        <v>33</v>
      </c>
    </row>
    <row r="22" spans="2:5" x14ac:dyDescent="0.25">
      <c r="B22" s="10" t="s">
        <v>34</v>
      </c>
      <c r="C22" s="15">
        <v>8450</v>
      </c>
      <c r="D22" s="16"/>
      <c r="E22" s="11" t="s">
        <v>35</v>
      </c>
    </row>
    <row r="24" spans="2:5" ht="18.75" customHeight="1" x14ac:dyDescent="0.25">
      <c r="B24" s="6" t="s">
        <v>36</v>
      </c>
      <c r="C24" s="6"/>
      <c r="D24" s="6"/>
      <c r="E24" s="6"/>
    </row>
    <row r="25" spans="2:5" x14ac:dyDescent="0.25">
      <c r="B25" s="10" t="s">
        <v>37</v>
      </c>
      <c r="C25" s="14">
        <v>0.09</v>
      </c>
      <c r="D25" s="16"/>
      <c r="E25" s="11" t="s">
        <v>38</v>
      </c>
    </row>
    <row r="26" spans="2:5" x14ac:dyDescent="0.25">
      <c r="B26" s="10" t="s">
        <v>39</v>
      </c>
      <c r="C26" s="14">
        <v>5.5E-2</v>
      </c>
      <c r="D26" s="16"/>
      <c r="E26" s="11" t="s">
        <v>40</v>
      </c>
    </row>
    <row r="27" spans="2:5" x14ac:dyDescent="0.25">
      <c r="B27" s="10" t="s">
        <v>41</v>
      </c>
      <c r="C27" s="15">
        <v>1409</v>
      </c>
      <c r="D27" s="16"/>
      <c r="E27" s="11" t="s">
        <v>42</v>
      </c>
    </row>
    <row r="28" spans="2:5" x14ac:dyDescent="0.25">
      <c r="B28" s="10" t="s">
        <v>43</v>
      </c>
      <c r="C28" s="14">
        <v>0.2175</v>
      </c>
      <c r="D28" s="16"/>
      <c r="E28" s="11" t="s">
        <v>44</v>
      </c>
    </row>
    <row r="30" spans="2:5" ht="18.75" customHeight="1" x14ac:dyDescent="0.25">
      <c r="B30" s="6" t="s">
        <v>45</v>
      </c>
      <c r="C30" s="6"/>
      <c r="D30" s="6"/>
      <c r="E30" s="6"/>
    </row>
    <row r="31" spans="2:5" x14ac:dyDescent="0.25">
      <c r="B31" s="10" t="s">
        <v>46</v>
      </c>
      <c r="C31" s="14">
        <v>1.6E-2</v>
      </c>
      <c r="D31" s="16"/>
      <c r="E31" s="11" t="s">
        <v>47</v>
      </c>
    </row>
    <row r="32" spans="2:5" x14ac:dyDescent="0.25">
      <c r="B32" s="10" t="s">
        <v>48</v>
      </c>
      <c r="C32" s="14">
        <v>4.4000000000000003E-3</v>
      </c>
      <c r="D32" s="16"/>
      <c r="E32" s="11"/>
    </row>
    <row r="33" spans="2:5" x14ac:dyDescent="0.25">
      <c r="B33" s="10" t="s">
        <v>49</v>
      </c>
      <c r="C33" s="14">
        <v>5.9999999999999995E-4</v>
      </c>
      <c r="D33" s="16"/>
      <c r="E33" s="11"/>
    </row>
    <row r="35" spans="2:5" x14ac:dyDescent="0.25">
      <c r="B35" s="1" t="s">
        <v>50</v>
      </c>
      <c r="C35" s="1"/>
      <c r="D35" s="1"/>
      <c r="E35" s="1"/>
    </row>
  </sheetData>
  <mergeCells count="13">
    <mergeCell ref="B24:E24"/>
    <mergeCell ref="B30:E30"/>
    <mergeCell ref="B35:E35"/>
    <mergeCell ref="C8:D8"/>
    <mergeCell ref="C9:D9"/>
    <mergeCell ref="C10:D10"/>
    <mergeCell ref="B12:E12"/>
    <mergeCell ref="B20:E20"/>
    <mergeCell ref="B2:E2"/>
    <mergeCell ref="B3:E3"/>
    <mergeCell ref="B5:E5"/>
    <mergeCell ref="C6:D6"/>
    <mergeCell ref="C7:D7"/>
  </mergeCells>
  <pageMargins left="0.4" right="0.4" top="1" bottom="1" header="0.511811023622047" footer="0.511811023622047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66"/>
  <sheetViews>
    <sheetView showGridLines="0" tabSelected="1" topLeftCell="A26" zoomScaleNormal="100" workbookViewId="0">
      <selection activeCell="I65" sqref="I65"/>
    </sheetView>
  </sheetViews>
  <sheetFormatPr baseColWidth="10" defaultColWidth="8.7109375" defaultRowHeight="15" x14ac:dyDescent="0.25"/>
  <cols>
    <col min="1" max="1" width="2.42578125" customWidth="1"/>
    <col min="2" max="2" width="27.28515625" bestFit="1" customWidth="1"/>
    <col min="3" max="3" width="16.7109375" customWidth="1"/>
    <col min="4" max="4" width="20" bestFit="1" customWidth="1"/>
    <col min="5" max="5" width="17" customWidth="1"/>
    <col min="6" max="6" width="2.42578125" customWidth="1"/>
  </cols>
  <sheetData>
    <row r="1" spans="2:5" ht="3.75" customHeight="1" x14ac:dyDescent="0.25"/>
    <row r="2" spans="2:5" ht="28.5" customHeight="1" x14ac:dyDescent="0.25">
      <c r="B2" s="53" t="s">
        <v>141</v>
      </c>
      <c r="C2" s="54"/>
      <c r="D2" s="54"/>
      <c r="E2" s="55"/>
    </row>
    <row r="3" spans="2:5" ht="3.75" customHeight="1" x14ac:dyDescent="0.25"/>
    <row r="4" spans="2:5" ht="25.5" customHeight="1" x14ac:dyDescent="0.25">
      <c r="B4" s="9" t="str">
        <f>Parameter!C6</f>
        <v>Nordlicht Systemtechnik GmbH</v>
      </c>
      <c r="C4" s="9"/>
      <c r="D4" s="8"/>
      <c r="E4" s="8"/>
    </row>
    <row r="5" spans="2:5" x14ac:dyDescent="0.25">
      <c r="B5" s="7" t="str">
        <f>Parameter!C7</f>
        <v>Hafenstraße 42</v>
      </c>
      <c r="C5" s="7"/>
      <c r="D5" s="17" t="s">
        <v>51</v>
      </c>
      <c r="E5" s="18" t="str">
        <f>Parameter!C10</f>
        <v>März 2026</v>
      </c>
    </row>
    <row r="6" spans="2:5" x14ac:dyDescent="0.25">
      <c r="B6" s="7" t="str">
        <f>Parameter!C8</f>
        <v>20457 Hamburg</v>
      </c>
      <c r="C6" s="7"/>
      <c r="D6" s="17" t="s">
        <v>10</v>
      </c>
      <c r="E6" s="19" t="str">
        <f>Parameter!C9</f>
        <v>27/128/60543</v>
      </c>
    </row>
    <row r="7" spans="2:5" ht="3" customHeight="1" x14ac:dyDescent="0.25">
      <c r="B7" s="20"/>
      <c r="C7" s="20"/>
      <c r="D7" s="20"/>
      <c r="E7" s="20"/>
    </row>
    <row r="8" spans="2:5" ht="6" customHeight="1" x14ac:dyDescent="0.25"/>
    <row r="9" spans="2:5" x14ac:dyDescent="0.25">
      <c r="B9" s="21" t="s">
        <v>52</v>
      </c>
      <c r="C9" s="22"/>
      <c r="D9" s="21" t="s">
        <v>53</v>
      </c>
      <c r="E9" s="22"/>
    </row>
    <row r="10" spans="2:5" x14ac:dyDescent="0.25">
      <c r="B10" s="23" t="s">
        <v>54</v>
      </c>
      <c r="C10" s="24" t="s">
        <v>55</v>
      </c>
      <c r="D10" s="23" t="s">
        <v>56</v>
      </c>
      <c r="E10" s="25" t="s">
        <v>57</v>
      </c>
    </row>
    <row r="11" spans="2:5" x14ac:dyDescent="0.25">
      <c r="B11" s="23" t="s">
        <v>58</v>
      </c>
      <c r="C11" s="24" t="s">
        <v>59</v>
      </c>
      <c r="D11" s="23" t="s">
        <v>60</v>
      </c>
      <c r="E11" s="25" t="s">
        <v>61</v>
      </c>
    </row>
    <row r="12" spans="2:5" x14ac:dyDescent="0.25">
      <c r="B12" s="23" t="s">
        <v>62</v>
      </c>
      <c r="C12" s="24" t="s">
        <v>63</v>
      </c>
      <c r="D12" s="23" t="s">
        <v>64</v>
      </c>
      <c r="E12" s="25" t="s">
        <v>65</v>
      </c>
    </row>
    <row r="13" spans="2:5" x14ac:dyDescent="0.25">
      <c r="B13" s="23" t="s">
        <v>66</v>
      </c>
      <c r="C13" s="24" t="s">
        <v>67</v>
      </c>
      <c r="D13" s="23" t="s">
        <v>68</v>
      </c>
      <c r="E13" s="25" t="s">
        <v>69</v>
      </c>
    </row>
    <row r="14" spans="2:5" x14ac:dyDescent="0.25">
      <c r="B14" s="23" t="s">
        <v>70</v>
      </c>
      <c r="C14" s="24" t="s">
        <v>71</v>
      </c>
      <c r="D14" s="23" t="s">
        <v>72</v>
      </c>
      <c r="E14" s="25" t="s">
        <v>73</v>
      </c>
    </row>
    <row r="15" spans="2:5" x14ac:dyDescent="0.25">
      <c r="B15" s="23" t="s">
        <v>74</v>
      </c>
      <c r="C15" s="24" t="s">
        <v>75</v>
      </c>
      <c r="D15" s="23" t="s">
        <v>76</v>
      </c>
      <c r="E15" s="25" t="s">
        <v>77</v>
      </c>
    </row>
    <row r="16" spans="2:5" ht="6" customHeight="1" x14ac:dyDescent="0.25"/>
    <row r="17" spans="2:5" ht="19.5" customHeight="1" x14ac:dyDescent="0.25">
      <c r="B17" s="6" t="s">
        <v>78</v>
      </c>
      <c r="C17" s="6"/>
      <c r="D17" s="6"/>
      <c r="E17" s="6"/>
    </row>
    <row r="18" spans="2:5" x14ac:dyDescent="0.25">
      <c r="B18" s="26" t="s">
        <v>79</v>
      </c>
      <c r="C18" s="27" t="s">
        <v>80</v>
      </c>
      <c r="D18" s="27" t="s">
        <v>81</v>
      </c>
      <c r="E18" s="27" t="s">
        <v>82</v>
      </c>
    </row>
    <row r="19" spans="2:5" x14ac:dyDescent="0.25">
      <c r="B19" s="16" t="s">
        <v>83</v>
      </c>
      <c r="C19" s="16"/>
      <c r="D19" s="16"/>
      <c r="E19" s="15">
        <v>3850</v>
      </c>
    </row>
    <row r="20" spans="2:5" x14ac:dyDescent="0.25">
      <c r="B20" s="16" t="s">
        <v>84</v>
      </c>
      <c r="C20" s="28">
        <v>6</v>
      </c>
      <c r="D20" s="15">
        <v>34</v>
      </c>
      <c r="E20" s="29">
        <f>C20*D20</f>
        <v>204</v>
      </c>
    </row>
    <row r="21" spans="2:5" x14ac:dyDescent="0.25">
      <c r="B21" s="16" t="s">
        <v>85</v>
      </c>
      <c r="C21" s="16"/>
      <c r="D21" s="16"/>
      <c r="E21" s="15">
        <v>250</v>
      </c>
    </row>
    <row r="22" spans="2:5" x14ac:dyDescent="0.25">
      <c r="B22" s="16" t="s">
        <v>86</v>
      </c>
      <c r="C22" s="16"/>
      <c r="D22" s="16"/>
      <c r="E22" s="15">
        <v>60</v>
      </c>
    </row>
    <row r="23" spans="2:5" x14ac:dyDescent="0.25">
      <c r="B23" s="16" t="s">
        <v>87</v>
      </c>
      <c r="C23" s="16"/>
      <c r="D23" s="16"/>
      <c r="E23" s="15">
        <v>80</v>
      </c>
    </row>
    <row r="24" spans="2:5" x14ac:dyDescent="0.25">
      <c r="B24" s="30" t="s">
        <v>88</v>
      </c>
      <c r="C24" s="22"/>
      <c r="D24" s="22"/>
      <c r="E24" s="31">
        <f>SUM(E19:E23)</f>
        <v>4444</v>
      </c>
    </row>
    <row r="25" spans="2:5" ht="6" customHeight="1" x14ac:dyDescent="0.25"/>
    <row r="26" spans="2:5" ht="19.5" customHeight="1" x14ac:dyDescent="0.25">
      <c r="B26" s="6" t="s">
        <v>89</v>
      </c>
      <c r="C26" s="6"/>
      <c r="D26" s="6"/>
      <c r="E26" s="6"/>
    </row>
    <row r="27" spans="2:5" x14ac:dyDescent="0.25">
      <c r="B27" s="26" t="s">
        <v>79</v>
      </c>
      <c r="C27" s="27" t="s">
        <v>90</v>
      </c>
      <c r="D27" s="27" t="s">
        <v>81</v>
      </c>
      <c r="E27" s="27" t="s">
        <v>82</v>
      </c>
    </row>
    <row r="28" spans="2:5" x14ac:dyDescent="0.25">
      <c r="B28" s="16" t="s">
        <v>91</v>
      </c>
      <c r="C28" s="32" t="s">
        <v>92</v>
      </c>
      <c r="D28" s="16"/>
      <c r="E28" s="15">
        <v>748.66</v>
      </c>
    </row>
    <row r="29" spans="2:5" x14ac:dyDescent="0.25">
      <c r="B29" s="16" t="s">
        <v>93</v>
      </c>
      <c r="C29" s="29">
        <f>E28</f>
        <v>748.66</v>
      </c>
      <c r="D29" s="33">
        <f>Parameter!C25</f>
        <v>0.09</v>
      </c>
      <c r="E29" s="29">
        <f>E28*Parameter!C25</f>
        <v>67.37939999999999</v>
      </c>
    </row>
    <row r="30" spans="2:5" x14ac:dyDescent="0.25">
      <c r="B30" s="16" t="s">
        <v>39</v>
      </c>
      <c r="C30" s="29">
        <f>E28</f>
        <v>748.66</v>
      </c>
      <c r="D30" s="33">
        <f>Parameter!C26</f>
        <v>5.5E-2</v>
      </c>
      <c r="E30" s="29">
        <f>IF(E28&gt;Parameter!C27,E28*Parameter!C26,0)</f>
        <v>0</v>
      </c>
    </row>
    <row r="31" spans="2:5" x14ac:dyDescent="0.25">
      <c r="B31" s="34" t="s">
        <v>94</v>
      </c>
      <c r="C31" s="35"/>
      <c r="D31" s="35"/>
      <c r="E31" s="36">
        <f>SUM(E28:E30)</f>
        <v>816.0394</v>
      </c>
    </row>
    <row r="32" spans="2:5" ht="6" customHeight="1" x14ac:dyDescent="0.25"/>
    <row r="33" spans="2:5" ht="19.5" customHeight="1" x14ac:dyDescent="0.25">
      <c r="B33" s="6" t="s">
        <v>95</v>
      </c>
      <c r="C33" s="6"/>
      <c r="D33" s="6"/>
      <c r="E33" s="6"/>
    </row>
    <row r="34" spans="2:5" x14ac:dyDescent="0.25">
      <c r="B34" s="26" t="s">
        <v>79</v>
      </c>
      <c r="C34" s="27" t="s">
        <v>90</v>
      </c>
      <c r="D34" s="27" t="s">
        <v>81</v>
      </c>
      <c r="E34" s="27" t="s">
        <v>82</v>
      </c>
    </row>
    <row r="35" spans="2:5" x14ac:dyDescent="0.25">
      <c r="B35" s="16" t="s">
        <v>21</v>
      </c>
      <c r="C35" s="29">
        <f>MIN($E$24,Parameter!$C$21)</f>
        <v>4444</v>
      </c>
      <c r="D35" s="33">
        <f>Parameter!C14</f>
        <v>8.7499999999999994E-2</v>
      </c>
      <c r="E35" s="29">
        <f>C35*D35</f>
        <v>388.84999999999997</v>
      </c>
    </row>
    <row r="36" spans="2:5" x14ac:dyDescent="0.25">
      <c r="B36" s="16" t="s">
        <v>23</v>
      </c>
      <c r="C36" s="29">
        <f>MIN($E$24,Parameter!$C$21)</f>
        <v>4444</v>
      </c>
      <c r="D36" s="33">
        <f>Parameter!C15+IF($E$13="Ja",Parameter!C16,0)</f>
        <v>2.4E-2</v>
      </c>
      <c r="E36" s="29">
        <f>C36*D36</f>
        <v>106.65600000000001</v>
      </c>
    </row>
    <row r="37" spans="2:5" x14ac:dyDescent="0.25">
      <c r="B37" s="16" t="s">
        <v>27</v>
      </c>
      <c r="C37" s="29">
        <f>MIN($E$24,Parameter!$C$22)</f>
        <v>4444</v>
      </c>
      <c r="D37" s="33">
        <f>Parameter!C17</f>
        <v>9.2999999999999999E-2</v>
      </c>
      <c r="E37" s="29">
        <f>C37*D37</f>
        <v>413.29199999999997</v>
      </c>
    </row>
    <row r="38" spans="2:5" x14ac:dyDescent="0.25">
      <c r="B38" s="16" t="s">
        <v>29</v>
      </c>
      <c r="C38" s="29">
        <f>MIN($E$24,Parameter!$C$22)</f>
        <v>4444</v>
      </c>
      <c r="D38" s="33">
        <f>Parameter!C18</f>
        <v>1.2999999999999999E-2</v>
      </c>
      <c r="E38" s="29">
        <f>C38*D38</f>
        <v>57.771999999999998</v>
      </c>
    </row>
    <row r="39" spans="2:5" x14ac:dyDescent="0.25">
      <c r="B39" s="34" t="s">
        <v>96</v>
      </c>
      <c r="C39" s="35"/>
      <c r="D39" s="35"/>
      <c r="E39" s="36">
        <f>SUM(E35:E38)</f>
        <v>966.57</v>
      </c>
    </row>
    <row r="40" spans="2:5" ht="6" customHeight="1" x14ac:dyDescent="0.25"/>
    <row r="41" spans="2:5" ht="19.5" customHeight="1" x14ac:dyDescent="0.25">
      <c r="B41" s="6" t="s">
        <v>97</v>
      </c>
      <c r="C41" s="6"/>
      <c r="D41" s="6"/>
      <c r="E41" s="6"/>
    </row>
    <row r="42" spans="2:5" x14ac:dyDescent="0.25">
      <c r="B42" s="16" t="s">
        <v>98</v>
      </c>
      <c r="C42" s="16"/>
      <c r="D42" s="16"/>
      <c r="E42" s="37">
        <f>E24</f>
        <v>4444</v>
      </c>
    </row>
    <row r="43" spans="2:5" x14ac:dyDescent="0.25">
      <c r="B43" s="16" t="s">
        <v>99</v>
      </c>
      <c r="C43" s="16"/>
      <c r="D43" s="16"/>
      <c r="E43" s="37">
        <f>-E31</f>
        <v>-816.0394</v>
      </c>
    </row>
    <row r="44" spans="2:5" x14ac:dyDescent="0.25">
      <c r="B44" s="16" t="s">
        <v>100</v>
      </c>
      <c r="C44" s="16"/>
      <c r="D44" s="16"/>
      <c r="E44" s="37">
        <f>-E39</f>
        <v>-966.57</v>
      </c>
    </row>
    <row r="45" spans="2:5" x14ac:dyDescent="0.25">
      <c r="B45" s="38" t="s">
        <v>101</v>
      </c>
      <c r="C45" s="35"/>
      <c r="D45" s="35"/>
      <c r="E45" s="39">
        <f>E42+E43+E44</f>
        <v>2661.3905999999997</v>
      </c>
    </row>
    <row r="46" spans="2:5" x14ac:dyDescent="0.25">
      <c r="B46" s="16" t="s">
        <v>102</v>
      </c>
      <c r="C46" s="16"/>
      <c r="D46" s="16"/>
      <c r="E46" s="37">
        <f>-E23</f>
        <v>-80</v>
      </c>
    </row>
    <row r="47" spans="2:5" ht="30" customHeight="1" x14ac:dyDescent="0.25">
      <c r="B47" s="40" t="s">
        <v>103</v>
      </c>
      <c r="C47" s="41"/>
      <c r="D47" s="41"/>
      <c r="E47" s="42">
        <f>E45+E46</f>
        <v>2581.3905999999997</v>
      </c>
    </row>
    <row r="48" spans="2:5" ht="7.5" customHeight="1" x14ac:dyDescent="0.25"/>
    <row r="49" spans="2:5" ht="19.5" customHeight="1" x14ac:dyDescent="0.25">
      <c r="B49" s="6" t="s">
        <v>104</v>
      </c>
      <c r="C49" s="6"/>
      <c r="D49" s="6"/>
      <c r="E49" s="6"/>
    </row>
    <row r="50" spans="2:5" x14ac:dyDescent="0.25">
      <c r="B50" s="26" t="s">
        <v>79</v>
      </c>
      <c r="C50" s="27" t="s">
        <v>90</v>
      </c>
      <c r="D50" s="27" t="s">
        <v>81</v>
      </c>
      <c r="E50" s="27" t="s">
        <v>82</v>
      </c>
    </row>
    <row r="51" spans="2:5" x14ac:dyDescent="0.25">
      <c r="B51" s="16" t="s">
        <v>105</v>
      </c>
      <c r="C51" s="29">
        <f>MIN($E$24,Parameter!$C$21)</f>
        <v>4444</v>
      </c>
      <c r="D51" s="33">
        <f>Parameter!D14</f>
        <v>8.7499999999999994E-2</v>
      </c>
      <c r="E51" s="29">
        <f t="shared" ref="E51:E57" si="0">C51*D51</f>
        <v>388.84999999999997</v>
      </c>
    </row>
    <row r="52" spans="2:5" x14ac:dyDescent="0.25">
      <c r="B52" s="16" t="s">
        <v>106</v>
      </c>
      <c r="C52" s="29">
        <f>MIN($E$24,Parameter!$C$21)</f>
        <v>4444</v>
      </c>
      <c r="D52" s="33">
        <f>Parameter!D15</f>
        <v>1.7000000000000001E-2</v>
      </c>
      <c r="E52" s="29">
        <f t="shared" si="0"/>
        <v>75.548000000000002</v>
      </c>
    </row>
    <row r="53" spans="2:5" x14ac:dyDescent="0.25">
      <c r="B53" s="16" t="s">
        <v>107</v>
      </c>
      <c r="C53" s="29">
        <f>MIN($E$24,Parameter!$C$22)</f>
        <v>4444</v>
      </c>
      <c r="D53" s="33">
        <f>Parameter!D17</f>
        <v>9.2999999999999999E-2</v>
      </c>
      <c r="E53" s="29">
        <f t="shared" si="0"/>
        <v>413.29199999999997</v>
      </c>
    </row>
    <row r="54" spans="2:5" x14ac:dyDescent="0.25">
      <c r="B54" s="16" t="s">
        <v>108</v>
      </c>
      <c r="C54" s="29">
        <f>MIN($E$24,Parameter!$C$22)</f>
        <v>4444</v>
      </c>
      <c r="D54" s="33">
        <f>Parameter!D18</f>
        <v>1.2999999999999999E-2</v>
      </c>
      <c r="E54" s="29">
        <f t="shared" si="0"/>
        <v>57.771999999999998</v>
      </c>
    </row>
    <row r="55" spans="2:5" x14ac:dyDescent="0.25">
      <c r="B55" s="16" t="s">
        <v>109</v>
      </c>
      <c r="C55" s="29">
        <f>$E$24</f>
        <v>4444</v>
      </c>
      <c r="D55" s="33">
        <f>Parameter!C31</f>
        <v>1.6E-2</v>
      </c>
      <c r="E55" s="29">
        <f t="shared" si="0"/>
        <v>71.103999999999999</v>
      </c>
    </row>
    <row r="56" spans="2:5" x14ac:dyDescent="0.25">
      <c r="B56" s="16" t="s">
        <v>110</v>
      </c>
      <c r="C56" s="29">
        <f>$E$24</f>
        <v>4444</v>
      </c>
      <c r="D56" s="33">
        <f>Parameter!C32</f>
        <v>4.4000000000000003E-3</v>
      </c>
      <c r="E56" s="29">
        <f t="shared" si="0"/>
        <v>19.553599999999999</v>
      </c>
    </row>
    <row r="57" spans="2:5" x14ac:dyDescent="0.25">
      <c r="B57" s="16" t="s">
        <v>49</v>
      </c>
      <c r="C57" s="29">
        <f>$E$24</f>
        <v>4444</v>
      </c>
      <c r="D57" s="33">
        <f>Parameter!C33</f>
        <v>5.9999999999999995E-4</v>
      </c>
      <c r="E57" s="29">
        <f t="shared" si="0"/>
        <v>2.6663999999999999</v>
      </c>
    </row>
    <row r="58" spans="2:5" x14ac:dyDescent="0.25">
      <c r="B58" s="34" t="s">
        <v>111</v>
      </c>
      <c r="C58" s="35"/>
      <c r="D58" s="35"/>
      <c r="E58" s="36">
        <f>SUM(E51:E57)</f>
        <v>1028.7860000000001</v>
      </c>
    </row>
    <row r="59" spans="2:5" x14ac:dyDescent="0.25">
      <c r="B59" s="43" t="s">
        <v>112</v>
      </c>
      <c r="C59" s="44"/>
      <c r="D59" s="44"/>
      <c r="E59" s="45">
        <f>E24+E58</f>
        <v>5472.7860000000001</v>
      </c>
    </row>
    <row r="60" spans="2:5" ht="7.5" customHeight="1" x14ac:dyDescent="0.25"/>
    <row r="61" spans="2:5" ht="19.5" customHeight="1" x14ac:dyDescent="0.25">
      <c r="B61" s="6" t="s">
        <v>113</v>
      </c>
      <c r="C61" s="6"/>
      <c r="D61" s="6"/>
      <c r="E61" s="6"/>
    </row>
    <row r="62" spans="2:5" ht="15" customHeight="1" x14ac:dyDescent="0.25">
      <c r="B62" s="5" t="s">
        <v>114</v>
      </c>
      <c r="C62" s="5"/>
      <c r="D62" s="5"/>
      <c r="E62" s="5"/>
    </row>
    <row r="63" spans="2:5" ht="15" customHeight="1" x14ac:dyDescent="0.25">
      <c r="B63" s="5" t="s">
        <v>115</v>
      </c>
      <c r="C63" s="5"/>
      <c r="D63" s="5"/>
      <c r="E63" s="5"/>
    </row>
    <row r="64" spans="2:5" ht="15" customHeight="1" x14ac:dyDescent="0.25">
      <c r="B64" s="5" t="s">
        <v>116</v>
      </c>
      <c r="C64" s="5"/>
      <c r="D64" s="5"/>
      <c r="E64" s="5"/>
    </row>
    <row r="65" spans="2:5" ht="15" customHeight="1" x14ac:dyDescent="0.25">
      <c r="B65" s="5" t="s">
        <v>117</v>
      </c>
      <c r="C65" s="5"/>
      <c r="D65" s="5"/>
      <c r="E65" s="5"/>
    </row>
    <row r="66" spans="2:5" ht="15" customHeight="1" x14ac:dyDescent="0.25">
      <c r="B66" s="5" t="s">
        <v>118</v>
      </c>
      <c r="C66" s="5"/>
      <c r="D66" s="5"/>
      <c r="E66" s="5"/>
    </row>
  </sheetData>
  <mergeCells count="16">
    <mergeCell ref="B2:E2"/>
    <mergeCell ref="B62:E62"/>
    <mergeCell ref="B63:E63"/>
    <mergeCell ref="B64:E64"/>
    <mergeCell ref="B65:E65"/>
    <mergeCell ref="B66:E66"/>
    <mergeCell ref="B26:E26"/>
    <mergeCell ref="B33:E33"/>
    <mergeCell ref="B41:E41"/>
    <mergeCell ref="B49:E49"/>
    <mergeCell ref="B61:E61"/>
    <mergeCell ref="B4:C4"/>
    <mergeCell ref="D4:E4"/>
    <mergeCell ref="B5:C5"/>
    <mergeCell ref="B6:C6"/>
    <mergeCell ref="B17:E17"/>
  </mergeCells>
  <pageMargins left="0.4" right="0.4" top="0.5" bottom="0.5" header="0.511811023622047" footer="0.511811023622047"/>
  <pageSetup fitToHeight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H21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16" customWidth="1"/>
    <col min="3" max="3" width="15" customWidth="1"/>
    <col min="4" max="5" width="14" customWidth="1"/>
    <col min="6" max="6" width="13" customWidth="1"/>
    <col min="7" max="8" width="16" customWidth="1"/>
  </cols>
  <sheetData>
    <row r="2" spans="2:8" ht="19.5" x14ac:dyDescent="0.25">
      <c r="B2" s="4" t="s">
        <v>119</v>
      </c>
      <c r="C2" s="4"/>
      <c r="D2" s="4"/>
      <c r="E2" s="4"/>
      <c r="F2" s="4"/>
      <c r="G2" s="4"/>
      <c r="H2" s="4"/>
    </row>
    <row r="3" spans="2:8" x14ac:dyDescent="0.25">
      <c r="B3" s="3" t="s">
        <v>120</v>
      </c>
      <c r="C3" s="3"/>
      <c r="D3" s="3"/>
      <c r="E3" s="3"/>
      <c r="F3" s="3"/>
      <c r="G3" s="3"/>
      <c r="H3" s="3"/>
    </row>
    <row r="5" spans="2:8" ht="27.75" customHeight="1" x14ac:dyDescent="0.25">
      <c r="B5" s="46" t="s">
        <v>121</v>
      </c>
      <c r="C5" s="47" t="s">
        <v>122</v>
      </c>
      <c r="D5" s="47" t="s">
        <v>91</v>
      </c>
      <c r="E5" s="47" t="s">
        <v>93</v>
      </c>
      <c r="F5" s="47" t="s">
        <v>123</v>
      </c>
      <c r="G5" s="47" t="s">
        <v>124</v>
      </c>
      <c r="H5" s="47" t="s">
        <v>125</v>
      </c>
    </row>
    <row r="6" spans="2:8" x14ac:dyDescent="0.25">
      <c r="B6" s="16" t="s">
        <v>126</v>
      </c>
      <c r="C6" s="15">
        <v>4364</v>
      </c>
      <c r="D6" s="15">
        <v>735.2</v>
      </c>
      <c r="E6" s="29">
        <f>D6*Parameter!$C$25</f>
        <v>66.168000000000006</v>
      </c>
      <c r="F6" s="29">
        <f>IF(D6&gt;Parameter!$C$27,D6*Parameter!$C$26,0)</f>
        <v>0</v>
      </c>
      <c r="G6" s="15">
        <v>949.17</v>
      </c>
      <c r="H6" s="48">
        <f t="shared" ref="H6:H17" si="0">C6-D6-E6-F6-G6</f>
        <v>2613.462</v>
      </c>
    </row>
    <row r="7" spans="2:8" x14ac:dyDescent="0.25">
      <c r="B7" s="10" t="s">
        <v>127</v>
      </c>
      <c r="C7" s="15">
        <v>4364</v>
      </c>
      <c r="D7" s="15">
        <v>735.2</v>
      </c>
      <c r="E7" s="49">
        <f>D7*Parameter!$C$25</f>
        <v>66.168000000000006</v>
      </c>
      <c r="F7" s="49">
        <f>IF(D7&gt;Parameter!$C$27,D7*Parameter!$C$26,0)</f>
        <v>0</v>
      </c>
      <c r="G7" s="15">
        <v>949.17</v>
      </c>
      <c r="H7" s="50">
        <f t="shared" si="0"/>
        <v>2613.462</v>
      </c>
    </row>
    <row r="8" spans="2:8" x14ac:dyDescent="0.25">
      <c r="B8" s="16" t="s">
        <v>128</v>
      </c>
      <c r="C8" s="15">
        <v>4444</v>
      </c>
      <c r="D8" s="15">
        <v>748.66</v>
      </c>
      <c r="E8" s="29">
        <f>D8*Parameter!$C$25</f>
        <v>67.37939999999999</v>
      </c>
      <c r="F8" s="29">
        <f>IF(D8&gt;Parameter!$C$27,D8*Parameter!$C$26,0)</f>
        <v>0</v>
      </c>
      <c r="G8" s="15">
        <v>966.57</v>
      </c>
      <c r="H8" s="48">
        <f t="shared" si="0"/>
        <v>2661.3906000000002</v>
      </c>
    </row>
    <row r="9" spans="2:8" x14ac:dyDescent="0.25">
      <c r="B9" s="10" t="s">
        <v>129</v>
      </c>
      <c r="C9" s="15">
        <v>0</v>
      </c>
      <c r="D9" s="15">
        <v>0</v>
      </c>
      <c r="E9" s="49">
        <f>D9*Parameter!$C$25</f>
        <v>0</v>
      </c>
      <c r="F9" s="49">
        <f>IF(D9&gt;Parameter!$C$27,D9*Parameter!$C$26,0)</f>
        <v>0</v>
      </c>
      <c r="G9" s="15">
        <v>0</v>
      </c>
      <c r="H9" s="50">
        <f t="shared" si="0"/>
        <v>0</v>
      </c>
    </row>
    <row r="10" spans="2:8" x14ac:dyDescent="0.25">
      <c r="B10" s="16" t="s">
        <v>130</v>
      </c>
      <c r="C10" s="15">
        <v>0</v>
      </c>
      <c r="D10" s="15">
        <v>0</v>
      </c>
      <c r="E10" s="29">
        <f>D10*Parameter!$C$25</f>
        <v>0</v>
      </c>
      <c r="F10" s="29">
        <f>IF(D10&gt;Parameter!$C$27,D10*Parameter!$C$26,0)</f>
        <v>0</v>
      </c>
      <c r="G10" s="15">
        <v>0</v>
      </c>
      <c r="H10" s="48">
        <f t="shared" si="0"/>
        <v>0</v>
      </c>
    </row>
    <row r="11" spans="2:8" x14ac:dyDescent="0.25">
      <c r="B11" s="10" t="s">
        <v>131</v>
      </c>
      <c r="C11" s="15">
        <v>0</v>
      </c>
      <c r="D11" s="15">
        <v>0</v>
      </c>
      <c r="E11" s="49">
        <f>D11*Parameter!$C$25</f>
        <v>0</v>
      </c>
      <c r="F11" s="49">
        <f>IF(D11&gt;Parameter!$C$27,D11*Parameter!$C$26,0)</f>
        <v>0</v>
      </c>
      <c r="G11" s="15">
        <v>0</v>
      </c>
      <c r="H11" s="50">
        <f t="shared" si="0"/>
        <v>0</v>
      </c>
    </row>
    <row r="12" spans="2:8" x14ac:dyDescent="0.25">
      <c r="B12" s="16" t="s">
        <v>132</v>
      </c>
      <c r="C12" s="15">
        <v>0</v>
      </c>
      <c r="D12" s="15">
        <v>0</v>
      </c>
      <c r="E12" s="29">
        <f>D12*Parameter!$C$25</f>
        <v>0</v>
      </c>
      <c r="F12" s="29">
        <f>IF(D12&gt;Parameter!$C$27,D12*Parameter!$C$26,0)</f>
        <v>0</v>
      </c>
      <c r="G12" s="15">
        <v>0</v>
      </c>
      <c r="H12" s="48">
        <f t="shared" si="0"/>
        <v>0</v>
      </c>
    </row>
    <row r="13" spans="2:8" x14ac:dyDescent="0.25">
      <c r="B13" s="10" t="s">
        <v>133</v>
      </c>
      <c r="C13" s="15">
        <v>0</v>
      </c>
      <c r="D13" s="15">
        <v>0</v>
      </c>
      <c r="E13" s="49">
        <f>D13*Parameter!$C$25</f>
        <v>0</v>
      </c>
      <c r="F13" s="49">
        <f>IF(D13&gt;Parameter!$C$27,D13*Parameter!$C$26,0)</f>
        <v>0</v>
      </c>
      <c r="G13" s="15">
        <v>0</v>
      </c>
      <c r="H13" s="50">
        <f t="shared" si="0"/>
        <v>0</v>
      </c>
    </row>
    <row r="14" spans="2:8" x14ac:dyDescent="0.25">
      <c r="B14" s="16" t="s">
        <v>134</v>
      </c>
      <c r="C14" s="15">
        <v>0</v>
      </c>
      <c r="D14" s="15">
        <v>0</v>
      </c>
      <c r="E14" s="29">
        <f>D14*Parameter!$C$25</f>
        <v>0</v>
      </c>
      <c r="F14" s="29">
        <f>IF(D14&gt;Parameter!$C$27,D14*Parameter!$C$26,0)</f>
        <v>0</v>
      </c>
      <c r="G14" s="15">
        <v>0</v>
      </c>
      <c r="H14" s="48">
        <f t="shared" si="0"/>
        <v>0</v>
      </c>
    </row>
    <row r="15" spans="2:8" x14ac:dyDescent="0.25">
      <c r="B15" s="10" t="s">
        <v>135</v>
      </c>
      <c r="C15" s="15">
        <v>0</v>
      </c>
      <c r="D15" s="15">
        <v>0</v>
      </c>
      <c r="E15" s="49">
        <f>D15*Parameter!$C$25</f>
        <v>0</v>
      </c>
      <c r="F15" s="49">
        <f>IF(D15&gt;Parameter!$C$27,D15*Parameter!$C$26,0)</f>
        <v>0</v>
      </c>
      <c r="G15" s="15">
        <v>0</v>
      </c>
      <c r="H15" s="50">
        <f t="shared" si="0"/>
        <v>0</v>
      </c>
    </row>
    <row r="16" spans="2:8" x14ac:dyDescent="0.25">
      <c r="B16" s="16" t="s">
        <v>136</v>
      </c>
      <c r="C16" s="15">
        <v>0</v>
      </c>
      <c r="D16" s="15">
        <v>0</v>
      </c>
      <c r="E16" s="29">
        <f>D16*Parameter!$C$25</f>
        <v>0</v>
      </c>
      <c r="F16" s="29">
        <f>IF(D16&gt;Parameter!$C$27,D16*Parameter!$C$26,0)</f>
        <v>0</v>
      </c>
      <c r="G16" s="15">
        <v>0</v>
      </c>
      <c r="H16" s="48">
        <f t="shared" si="0"/>
        <v>0</v>
      </c>
    </row>
    <row r="17" spans="2:8" x14ac:dyDescent="0.25">
      <c r="B17" s="10" t="s">
        <v>137</v>
      </c>
      <c r="C17" s="15">
        <v>0</v>
      </c>
      <c r="D17" s="15">
        <v>0</v>
      </c>
      <c r="E17" s="49">
        <f>D17*Parameter!$C$25</f>
        <v>0</v>
      </c>
      <c r="F17" s="49">
        <f>IF(D17&gt;Parameter!$C$27,D17*Parameter!$C$26,0)</f>
        <v>0</v>
      </c>
      <c r="G17" s="15">
        <v>0</v>
      </c>
      <c r="H17" s="50">
        <f t="shared" si="0"/>
        <v>0</v>
      </c>
    </row>
    <row r="18" spans="2:8" x14ac:dyDescent="0.25">
      <c r="B18" s="51" t="s">
        <v>138</v>
      </c>
      <c r="C18" s="52">
        <f t="shared" ref="C18:H18" si="1">SUM(C6:C17)</f>
        <v>13172</v>
      </c>
      <c r="D18" s="52">
        <f t="shared" si="1"/>
        <v>2219.06</v>
      </c>
      <c r="E18" s="52">
        <f t="shared" si="1"/>
        <v>199.71539999999999</v>
      </c>
      <c r="F18" s="52">
        <f t="shared" si="1"/>
        <v>0</v>
      </c>
      <c r="G18" s="52">
        <f t="shared" si="1"/>
        <v>2864.91</v>
      </c>
      <c r="H18" s="52">
        <f t="shared" si="1"/>
        <v>7888.3145999999997</v>
      </c>
    </row>
    <row r="19" spans="2:8" x14ac:dyDescent="0.25">
      <c r="B19" s="34" t="s">
        <v>139</v>
      </c>
      <c r="C19" s="36">
        <f t="shared" ref="C19:H19" si="2">IFERROR(AVERAGEIF(C6:C17,"&gt;0"),0)</f>
        <v>4390.666666666667</v>
      </c>
      <c r="D19" s="36">
        <f t="shared" si="2"/>
        <v>739.68666666666661</v>
      </c>
      <c r="E19" s="36">
        <f t="shared" si="2"/>
        <v>66.571799999999996</v>
      </c>
      <c r="F19" s="36">
        <f t="shared" si="2"/>
        <v>0</v>
      </c>
      <c r="G19" s="36">
        <f t="shared" si="2"/>
        <v>954.96999999999991</v>
      </c>
      <c r="H19" s="36">
        <f t="shared" si="2"/>
        <v>2629.4382000000001</v>
      </c>
    </row>
    <row r="21" spans="2:8" x14ac:dyDescent="0.25">
      <c r="B21" s="1" t="s">
        <v>140</v>
      </c>
      <c r="C21" s="1"/>
      <c r="D21" s="1"/>
      <c r="E21" s="1"/>
      <c r="F21" s="1"/>
      <c r="G21" s="1"/>
      <c r="H21" s="1"/>
    </row>
  </sheetData>
  <mergeCells count="3">
    <mergeCell ref="B2:H2"/>
    <mergeCell ref="B3:H3"/>
    <mergeCell ref="B21:H21"/>
  </mergeCells>
  <pageMargins left="0.75" right="0.75" top="1" bottom="1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Parameter</vt:lpstr>
      <vt:lpstr>Gehaltsabrechnung</vt:lpstr>
      <vt:lpstr>Jahresübersicht</vt:lpstr>
      <vt:lpstr>Gehaltsabrechnung!Druckbereich</vt:lpstr>
      <vt:lpstr>Jahresübersicht!Druckbereich</vt:lpstr>
      <vt:lpstr>Parameter!Druckbereich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2026-08-23T10:12:10Z</dcterms:created>
  <dcterms:modified xsi:type="dcterms:W3CDTF">2026-08-23T16:39:54Z</dcterms:modified>
  <dc:language>en-US</dc:language>
</cp:coreProperties>
</file>