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4BFCD00E-09B5-4DCC-BF89-DBEF47FF8FC6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Dashboard" sheetId="1" r:id="rId1"/>
    <sheet name="GuV 2026" sheetId="2" r:id="rId2"/>
  </sheets>
  <definedNames>
    <definedName name="_xlnm.Print_Area" localSheetId="0">Dashboard!$B$2:$N$40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9" i="2" l="1"/>
  <c r="P29" i="2" s="1"/>
  <c r="O28" i="2"/>
  <c r="D20" i="1" s="1"/>
  <c r="N26" i="2"/>
  <c r="M26" i="2"/>
  <c r="L26" i="2"/>
  <c r="K26" i="2"/>
  <c r="J26" i="2"/>
  <c r="I26" i="2"/>
  <c r="H26" i="2"/>
  <c r="O26" i="2" s="1"/>
  <c r="P26" i="2" s="1"/>
  <c r="G26" i="2"/>
  <c r="F26" i="2"/>
  <c r="E26" i="2"/>
  <c r="D26" i="2"/>
  <c r="C26" i="2"/>
  <c r="O25" i="2"/>
  <c r="P25" i="2" s="1"/>
  <c r="O24" i="2"/>
  <c r="P24" i="2" s="1"/>
  <c r="F22" i="2"/>
  <c r="F26" i="1" s="1"/>
  <c r="O21" i="2"/>
  <c r="P21" i="2" s="1"/>
  <c r="O20" i="2"/>
  <c r="P20" i="2" s="1"/>
  <c r="N19" i="2"/>
  <c r="M19" i="2"/>
  <c r="L19" i="2"/>
  <c r="K19" i="2"/>
  <c r="J19" i="2"/>
  <c r="I19" i="2"/>
  <c r="H19" i="2"/>
  <c r="G19" i="2"/>
  <c r="F19" i="2"/>
  <c r="E19" i="2"/>
  <c r="D19" i="2"/>
  <c r="O19" i="2" s="1"/>
  <c r="C19" i="2"/>
  <c r="O18" i="2"/>
  <c r="P18" i="2" s="1"/>
  <c r="O17" i="2"/>
  <c r="P17" i="2" s="1"/>
  <c r="M16" i="2"/>
  <c r="M22" i="2" s="1"/>
  <c r="F16" i="2"/>
  <c r="E16" i="2"/>
  <c r="E22" i="2" s="1"/>
  <c r="D16" i="2"/>
  <c r="D22" i="2" s="1"/>
  <c r="C16" i="2"/>
  <c r="C22" i="2" s="1"/>
  <c r="N15" i="2"/>
  <c r="M15" i="2"/>
  <c r="L15" i="2"/>
  <c r="K15" i="2"/>
  <c r="J15" i="2"/>
  <c r="J16" i="2" s="1"/>
  <c r="J22" i="2" s="1"/>
  <c r="I15" i="2"/>
  <c r="I16" i="2" s="1"/>
  <c r="I22" i="2" s="1"/>
  <c r="H15" i="2"/>
  <c r="H16" i="2" s="1"/>
  <c r="H22" i="2" s="1"/>
  <c r="G15" i="2"/>
  <c r="G16" i="2" s="1"/>
  <c r="G22" i="2" s="1"/>
  <c r="F15" i="2"/>
  <c r="E15" i="2"/>
  <c r="D15" i="2"/>
  <c r="C15" i="2"/>
  <c r="O15" i="2" s="1"/>
  <c r="O14" i="2"/>
  <c r="P14" i="2" s="1"/>
  <c r="O13" i="2"/>
  <c r="P13" i="2" s="1"/>
  <c r="N11" i="2"/>
  <c r="N16" i="2" s="1"/>
  <c r="N22" i="2" s="1"/>
  <c r="M11" i="2"/>
  <c r="L11" i="2"/>
  <c r="L16" i="2" s="1"/>
  <c r="L22" i="2" s="1"/>
  <c r="K11" i="2"/>
  <c r="K16" i="2" s="1"/>
  <c r="K22" i="2" s="1"/>
  <c r="J11" i="2"/>
  <c r="I11" i="2"/>
  <c r="H11" i="2"/>
  <c r="G11" i="2"/>
  <c r="F11" i="2"/>
  <c r="E11" i="2"/>
  <c r="D11" i="2"/>
  <c r="C11" i="2"/>
  <c r="O10" i="2"/>
  <c r="P10" i="2" s="1"/>
  <c r="O9" i="2"/>
  <c r="P9" i="2" s="1"/>
  <c r="O8" i="2"/>
  <c r="D21" i="1" s="1"/>
  <c r="N25" i="1"/>
  <c r="M25" i="1"/>
  <c r="L25" i="1"/>
  <c r="K25" i="1"/>
  <c r="J25" i="1"/>
  <c r="I25" i="1"/>
  <c r="H25" i="1"/>
  <c r="G25" i="1"/>
  <c r="F25" i="1"/>
  <c r="E25" i="1"/>
  <c r="D25" i="1"/>
  <c r="C25" i="1"/>
  <c r="B6" i="1"/>
  <c r="N26" i="1" l="1"/>
  <c r="N27" i="2"/>
  <c r="N30" i="2" s="1"/>
  <c r="C26" i="1"/>
  <c r="C27" i="2"/>
  <c r="O22" i="2"/>
  <c r="D26" i="1"/>
  <c r="D27" i="2"/>
  <c r="D30" i="2" s="1"/>
  <c r="E26" i="1"/>
  <c r="E27" i="2"/>
  <c r="E30" i="2" s="1"/>
  <c r="G26" i="1"/>
  <c r="G27" i="2"/>
  <c r="G30" i="2" s="1"/>
  <c r="P19" i="2"/>
  <c r="D15" i="1"/>
  <c r="D14" i="1"/>
  <c r="K26" i="1"/>
  <c r="K27" i="2"/>
  <c r="K30" i="2" s="1"/>
  <c r="L27" i="2"/>
  <c r="L30" i="2" s="1"/>
  <c r="L26" i="1"/>
  <c r="M27" i="2"/>
  <c r="M30" i="2" s="1"/>
  <c r="M26" i="1"/>
  <c r="D16" i="1"/>
  <c r="D11" i="1"/>
  <c r="P15" i="2"/>
  <c r="H26" i="1"/>
  <c r="H27" i="2"/>
  <c r="H30" i="2" s="1"/>
  <c r="I26" i="1"/>
  <c r="I27" i="2"/>
  <c r="I30" i="2" s="1"/>
  <c r="J26" i="1"/>
  <c r="J27" i="2"/>
  <c r="J30" i="2" s="1"/>
  <c r="P28" i="2"/>
  <c r="O11" i="2"/>
  <c r="P8" i="2"/>
  <c r="F27" i="2"/>
  <c r="F30" i="2" s="1"/>
  <c r="O16" i="2"/>
  <c r="D17" i="1"/>
  <c r="P16" i="2" l="1"/>
  <c r="D13" i="1"/>
  <c r="D12" i="1"/>
  <c r="D10" i="1"/>
  <c r="P11" i="2"/>
  <c r="D18" i="1"/>
  <c r="D6" i="1"/>
  <c r="P22" i="2"/>
  <c r="C30" i="2"/>
  <c r="O30" i="2" s="1"/>
  <c r="O27" i="2"/>
  <c r="D19" i="1" l="1"/>
  <c r="P27" i="2"/>
  <c r="H6" i="1"/>
  <c r="F6" i="1"/>
</calcChain>
</file>

<file path=xl/sharedStrings.xml><?xml version="1.0" encoding="utf-8"?>
<sst xmlns="http://schemas.openxmlformats.org/spreadsheetml/2006/main" count="100" uniqueCount="73">
  <si>
    <t>Musterbetrieb GmbH — GuV-Dashboard 2026</t>
  </si>
  <si>
    <t>Kennzahlen und Monatsverlauf auf Basis der Gewinn- und Verlustrechnung · Angaben in EUR</t>
  </si>
  <si>
    <t>Umsatzerlöse</t>
  </si>
  <si>
    <t>Betriebsergebnis (EBIT)</t>
  </si>
  <si>
    <t>Jahresüberschuss</t>
  </si>
  <si>
    <t>Umsatzrendite</t>
  </si>
  <si>
    <t>Kennzahl</t>
  </si>
  <si>
    <t>Wert</t>
  </si>
  <si>
    <t>Gesamtleistung</t>
  </si>
  <si>
    <t>Materialaufwand</t>
  </si>
  <si>
    <t>Rohertrag</t>
  </si>
  <si>
    <t>Rohertragsmarge</t>
  </si>
  <si>
    <t>Personalaufwand</t>
  </si>
  <si>
    <t>Personalaufwandsquote</t>
  </si>
  <si>
    <t>Materialaufwandsquote</t>
  </si>
  <si>
    <t>Abschreibungen</t>
  </si>
  <si>
    <t>EBIT-Marge</t>
  </si>
  <si>
    <t>Ergebnis vor Steuern (EBT)</t>
  </si>
  <si>
    <t>Steuern gesamt</t>
  </si>
  <si>
    <t>Ø Umsatz pro Monat</t>
  </si>
  <si>
    <t>Monat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</si>
  <si>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</si>
  <si>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</si>
  <si>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</si>
  <si>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</si>
  <si>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</si>
  <si>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</si>
  <si>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</si>
  <si>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</si>
  <si>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</si>
  <si>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</si>
  <si>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</si>
  <si>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</si>
  <si>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Musterbetrieb GmbH</t>
  </si>
  <si>
    <t>Gewinn- und Verlustrechnung (GuV) · Gesamtkostenverfahren gemäß § 275 Abs. 2 HGB</t>
  </si>
  <si>
    <t>Geschäftsjahr 2026  ·  Berichtszeitraum 01.01.2026 – 31.12.2026  ·  Alle Angaben in EUR</t>
  </si>
  <si>
    <t>Hellblaue Felder = Eingabe (Erträge und Aufwendungen als positive Werte).  Zwischensummen, Ergebnis und Prozentwerte berechnet die Vorlage automatisch.</t>
  </si>
  <si>
    <t>Pos.</t>
  </si>
  <si>
    <t>Position</t>
  </si>
  <si>
    <t>Gesamt 2026</t>
  </si>
  <si>
    <t>% v. Umsatz</t>
  </si>
  <si>
    <t>Betriebliche Erträge</t>
  </si>
  <si>
    <t>1</t>
  </si>
  <si>
    <t>2</t>
  </si>
  <si>
    <t>Bestandsveränderungen (fertige/unfertige Erzeugnisse)</t>
  </si>
  <si>
    <t>3</t>
  </si>
  <si>
    <t>Sonstige betriebliche Erträge</t>
  </si>
  <si>
    <t>=</t>
  </si>
  <si>
    <t>Betriebliche Aufwendungen</t>
  </si>
  <si>
    <t>4a</t>
  </si>
  <si>
    <t xml:space="preserve">   Aufwendungen für Roh-, Hilfs- und Betriebsstoffe</t>
  </si>
  <si>
    <t>4b</t>
  </si>
  <si>
    <t xml:space="preserve">   Aufwendungen für bezogene Leistungen</t>
  </si>
  <si>
    <t>4</t>
  </si>
  <si>
    <t>5a</t>
  </si>
  <si>
    <t xml:space="preserve">   Löhne und Gehälter</t>
  </si>
  <si>
    <t>5b</t>
  </si>
  <si>
    <t xml:space="preserve">   Soziale Abgaben und Aufwendungen für Altersversorgung</t>
  </si>
  <si>
    <t>5</t>
  </si>
  <si>
    <t>6</t>
  </si>
  <si>
    <t>7</t>
  </si>
  <si>
    <t>Sonstige betriebliche Aufwendungen</t>
  </si>
  <si>
    <t>Finanzergebnis, Steuern und Jahresergebnis</t>
  </si>
  <si>
    <t>8</t>
  </si>
  <si>
    <t>Sonstige Zinsen und ähnliche Erträge</t>
  </si>
  <si>
    <t>9</t>
  </si>
  <si>
    <t>Zinsen und ähnliche Aufwendungen</t>
  </si>
  <si>
    <t>Finanzergebnis</t>
  </si>
  <si>
    <t>10</t>
  </si>
  <si>
    <t>Steuern vom Einkommen und Ertrag</t>
  </si>
  <si>
    <t>11</t>
  </si>
  <si>
    <t>Sonstige Steuern</t>
  </si>
  <si>
    <t>Jahresüberschuss / Jahresfehlbetrag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</si>
</sst>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;[Red]\-#,##0&quot; €&quot;;\-"/>
    <numFmt numFmtId="165" formatCode="0.0%"/>
  </numFmts>
  <fonts count="17" x14ac:knownFonts="1">
    <font>
      <sz val="11"/>
      <color theme="1"/>
      <name val="Calibri"/>
      <family val="2"/>
      <charset val="1"/>
    </font>
    <font>
      <b/>
      <sz val="18"/>
      <color rgb="FF1F3864"/>
      <name val="Calibri"/>
      <charset val="1"/>
    </font>
    <font>
      <sz val="10"/>
      <color rgb="FF595959"/>
      <name val="Calibri"/>
      <charset val="1"/>
    </font>
    <font>
      <b/>
      <sz val="9"/>
      <color rgb="FFFFFFFF"/>
      <name val="Calibri"/>
      <charset val="1"/>
    </font>
    <font>
      <b/>
      <sz val="15"/>
      <color rgb="FF1F3864"/>
      <name val="Calibri"/>
      <charset val="1"/>
    </font>
    <font>
      <b/>
      <sz val="10"/>
      <color rgb="FFFFFFFF"/>
      <name val="Calibri"/>
      <charset val="1"/>
    </font>
    <font>
      <sz val="10"/>
      <color rgb="FF000000"/>
      <name val="Calibri"/>
      <charset val="1"/>
    </font>
    <font>
      <b/>
      <sz val="10"/>
      <color rgb="FF1F3864"/>
      <name val="Calibri"/>
      <charset val="1"/>
    </font>
    <font>
      <b/>
      <sz val="9"/>
      <color rgb="FF595959"/>
      <name val="Calibri"/>
      <charset val="1"/>
    </font>
    <font>
      <sz val="9"/>
      <color rgb="FF595959"/>
      <name val="Calibri"/>
      <charset val="1"/>
    </font>
    <font>
      <sz val="9"/>
      <name val="Calibri"/>
      <charset val="1"/>
    </font>
    <font>
      <b/>
      <sz val="11"/>
      <color rgb="FF2E5496"/>
      <name val="Calibri"/>
      <charset val="1"/>
    </font>
    <font>
      <i/>
      <sz val="9"/>
      <color rgb="FF595959"/>
      <name val="Calibri"/>
      <charset val="1"/>
    </font>
    <font>
      <b/>
      <sz val="10"/>
      <color rgb="FF000000"/>
      <name val="Calibri"/>
      <charset val="1"/>
    </font>
    <font>
      <sz val="10"/>
      <color rgb="FF1F3864"/>
      <name val="Calibri"/>
      <charset val="1"/>
    </font>
    <font>
      <sz val="9"/>
      <color rgb="FFFFFFFF"/>
      <name val="Calibri"/>
      <charset val="1"/>
    </font>
    <font>
      <b/>
      <sz val="11"/>
      <color rgb="FFFFFFFF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BF8F00"/>
        <bgColor rgb="FF808000"/>
      </patternFill>
    </fill>
    <fill>
      <patternFill patternType="solid">
        <fgColor rgb="FFDDEBF7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DDEBF7"/>
      </patternFill>
    </fill>
    <fill>
      <patternFill patternType="solid">
        <fgColor rgb="FFB4C7E7"/>
        <bgColor rgb="FFBFBFBF"/>
      </patternFill>
    </fill>
    <fill>
      <patternFill patternType="solid">
        <fgColor rgb="FFD9D9D9"/>
        <b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165" fontId="4" fillId="4" borderId="1" xfId="0" applyNumberFormat="1" applyFont="1" applyFill="1" applyBorder="1" applyAlignment="1">
      <alignment horizontal="left" vertical="center" indent="1"/>
    </xf>
    <xf numFmtId="164" fontId="4" fillId="4" borderId="1" xfId="0" applyNumberFormat="1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2" fillId="0" borderId="0" xfId="0" applyFont="1"/>
    <xf numFmtId="0" fontId="1" fillId="0" borderId="0" xfId="0" applyFont="1"/>
    <xf numFmtId="0" fontId="5" fillId="2" borderId="1" xfId="0" applyFont="1" applyFill="1" applyBorder="1"/>
    <xf numFmtId="164" fontId="7" fillId="5" borderId="1" xfId="0" applyNumberFormat="1" applyFont="1" applyFill="1" applyBorder="1" applyAlignment="1">
      <alignment horizontal="right" vertical="center"/>
    </xf>
    <xf numFmtId="164" fontId="7" fillId="6" borderId="1" xfId="0" applyNumberFormat="1" applyFont="1" applyFill="1" applyBorder="1" applyAlignment="1">
      <alignment horizontal="right" vertical="center"/>
    </xf>
    <xf numFmtId="165" fontId="7" fillId="6" borderId="1" xfId="0" applyNumberFormat="1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10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7" fillId="7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64" fontId="14" fillId="4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5" fontId="9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13" fillId="8" borderId="1" xfId="0" applyNumberFormat="1" applyFont="1" applyFill="1" applyBorder="1" applyAlignment="1">
      <alignment horizontal="right" vertical="center"/>
    </xf>
    <xf numFmtId="164" fontId="13" fillId="7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2F2F2"/>
      <rgbColor rgb="FFDDEBF7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Umsatz- und Ergebnisverlauf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Dashboard!$B$25</c:f>
              <c:strCache>
                <c:ptCount val="1"/>
                <c:pt idx="0">
                  <c:v>Umsatzerlöse</c:v>
                </c:pt>
              </c:strCache>
            </c:strRef>
          </c:tx>
          <c:spPr>
            <a:solidFill>
              <a:srgbClr val="2E549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Dashboard!$C$24:$N$24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Dashboard!$C$25:$N$25</c:f>
              <c:numCache>
                <c:formatCode>General</c:formatCode>
                <c:ptCount val="12"/>
                <c:pt idx="0">
                  <c:v>82000</c:v>
                </c:pt>
                <c:pt idx="1">
                  <c:v>78000</c:v>
                </c:pt>
                <c:pt idx="2">
                  <c:v>95000</c:v>
                </c:pt>
                <c:pt idx="3">
                  <c:v>101000</c:v>
                </c:pt>
                <c:pt idx="4">
                  <c:v>108000</c:v>
                </c:pt>
                <c:pt idx="5">
                  <c:v>112000</c:v>
                </c:pt>
                <c:pt idx="6">
                  <c:v>96000</c:v>
                </c:pt>
                <c:pt idx="7">
                  <c:v>88000</c:v>
                </c:pt>
                <c:pt idx="8">
                  <c:v>104000</c:v>
                </c:pt>
                <c:pt idx="9">
                  <c:v>115000</c:v>
                </c:pt>
                <c:pt idx="10">
                  <c:v>121000</c:v>
                </c:pt>
                <c:pt idx="11">
                  <c:v>99000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7-40E3-814C-0AA4322D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21655"/>
        <c:axId val="18694497"/>
      </c:barChart>
      <c:lineChart>
        <c:grouping val="standard"/>
        <c:varyColors val="0"/>
        <c:ser>
          <c:idx val="1"/>
          <c:order val="1"/>
          <c:tx>
            <c:strRef>
              <c:f>Dashboard!$B$26</c:f>
              <c:strCache>
                <c:ptCount val="1"/>
                <c:pt idx="0">
                  <c:v>Betriebsergebnis (EBIT)</c:v>
                </c:pt>
              </c:strCache>
            </c:strRef>
          </c:tx>
          <c:spPr>
            <a:ln w="28080">
              <a:solidFill>
                <a:srgbClr val="BF8F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Dashboard!$C$24:$N$24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Dashboard!$C$26:$N$26</c:f>
              <c:numCache>
                <c:formatCode>General</c:formatCode>
                <c:ptCount val="12"/>
                <c:pt idx="0">
                  <c:v>6700</c:v>
                </c:pt>
                <c:pt idx="1">
                  <c:v>100</c:v>
                </c:pt>
                <c:pt idx="2">
                  <c:v>13100</c:v>
                </c:pt>
                <c:pt idx="3">
                  <c:v>18300</c:v>
                </c:pt>
                <c:pt idx="4">
                  <c:v>17300</c:v>
                </c:pt>
                <c:pt idx="5">
                  <c:v>22300</c:v>
                </c:pt>
                <c:pt idx="6">
                  <c:v>8500</c:v>
                </c:pt>
                <c:pt idx="7">
                  <c:v>8600</c:v>
                </c:pt>
                <c:pt idx="8">
                  <c:v>18300</c:v>
                </c:pt>
                <c:pt idx="9">
                  <c:v>24700</c:v>
                </c:pt>
                <c:pt idx="10">
                  <c:v>23300</c:v>
                </c:pt>
                <c:pt idx="11">
                  <c:v>-1700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7-40E3-814C-0AA4322D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0921655"/>
        <c:axId val="18694497"/>
      </c:lineChart>
      <c:catAx>
        <c:axId val="80921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8694497"/>
        <c:crosses val="autoZero"/>
        <c:auto val="1"/>
        <c:lblAlgn val="ctr"/>
        <c:lblOffset val="100"/>
        <c:noMultiLvlLbl val="0"/>
      </c:catAx>
      <c:valAx>
        <c:axId val="1869449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092165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DDEBF7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26</xdr:row>
      <xdr:rowOff>100800</xdr:rowOff>
    </xdr:from>
    <xdr:to>
      <xdr:col>14</xdr:col>
      <xdr:colOff>19050</xdr:colOff>
      <xdr:row>42</xdr:row>
      <xdr:rowOff>112320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5496"/>
    <pageSetUpPr fitToPage="1"/>
  </sheetPr>
  <dimension ref="B2:N26"/>
  <sheetViews>
    <sheetView showGridLines="0" tabSelected="1" zoomScaleNormal="100" workbookViewId="0">
      <selection activeCell="O50" sqref="O50"/>
    </sheetView>
  </sheetViews>
  <sheetFormatPr baseColWidth="10" defaultColWidth="8.7109375" defaultRowHeight="15" x14ac:dyDescent="0.25"/>
  <cols>
    <col min="1" max="1" width="2.42578125" customWidth="1"/>
    <col min="2" max="2" width="20" customWidth="1"/>
    <col min="3" max="14" width="10" customWidth="1"/>
  </cols>
  <sheetData>
    <row r="2" spans="2:9" ht="21.75" customHeight="1" x14ac:dyDescent="0.35">
      <c r="B2" s="13" t="s">
        <v>0</v>
      </c>
      <c r="C2" s="13"/>
      <c r="D2" s="13"/>
      <c r="E2" s="13"/>
      <c r="F2" s="13"/>
      <c r="G2" s="13"/>
      <c r="H2" s="13"/>
    </row>
    <row r="3" spans="2:9" ht="15" customHeight="1" x14ac:dyDescent="0.25">
      <c r="B3" s="12" t="s">
        <v>1</v>
      </c>
      <c r="C3" s="12"/>
      <c r="D3" s="12"/>
      <c r="E3" s="12"/>
      <c r="F3" s="12"/>
      <c r="G3" s="12"/>
      <c r="H3" s="12"/>
    </row>
    <row r="5" spans="2:9" ht="18" customHeight="1" x14ac:dyDescent="0.25">
      <c r="B5" s="11" t="s">
        <v>2</v>
      </c>
      <c r="C5" s="11"/>
      <c r="D5" s="11" t="s">
        <v>3</v>
      </c>
      <c r="E5" s="11"/>
      <c r="F5" s="11" t="s">
        <v>4</v>
      </c>
      <c r="G5" s="11"/>
      <c r="H5" s="10" t="s">
        <v>5</v>
      </c>
      <c r="I5" s="10"/>
    </row>
    <row r="6" spans="2:9" ht="25.5" customHeight="1" x14ac:dyDescent="0.25">
      <c r="B6" s="9">
        <f>'GuV 2026'!O8</f>
        <v>1199000</v>
      </c>
      <c r="C6" s="9"/>
      <c r="D6" s="9">
        <f>'GuV 2026'!O22</f>
        <v>159500</v>
      </c>
      <c r="E6" s="9"/>
      <c r="F6" s="9">
        <f>'GuV 2026'!O30</f>
        <v>84050</v>
      </c>
      <c r="G6" s="9"/>
      <c r="H6" s="8">
        <f>IFERROR('GuV 2026'!O30/'GuV 2026'!O8,0)</f>
        <v>7.0100083402835703E-2</v>
      </c>
      <c r="I6" s="8"/>
    </row>
    <row r="9" spans="2:9" ht="15" customHeight="1" x14ac:dyDescent="0.25">
      <c r="B9" s="7" t="s">
        <v>6</v>
      </c>
      <c r="C9" s="7"/>
      <c r="D9" s="14" t="s">
        <v>7</v>
      </c>
    </row>
    <row r="10" spans="2:9" ht="15" customHeight="1" x14ac:dyDescent="0.25">
      <c r="B10" s="6" t="s">
        <v>8</v>
      </c>
      <c r="C10" s="6"/>
      <c r="D10" s="15">
        <f>'GuV 2026'!O11</f>
        <v>1230200</v>
      </c>
    </row>
    <row r="11" spans="2:9" ht="15" customHeight="1" x14ac:dyDescent="0.25">
      <c r="B11" s="5" t="s">
        <v>9</v>
      </c>
      <c r="C11" s="5"/>
      <c r="D11" s="16">
        <f>'GuV 2026'!O15</f>
        <v>493500</v>
      </c>
    </row>
    <row r="12" spans="2:9" ht="15" customHeight="1" x14ac:dyDescent="0.25">
      <c r="B12" s="6" t="s">
        <v>10</v>
      </c>
      <c r="C12" s="6"/>
      <c r="D12" s="15">
        <f>'GuV 2026'!O16</f>
        <v>736700</v>
      </c>
    </row>
    <row r="13" spans="2:9" ht="15" customHeight="1" x14ac:dyDescent="0.25">
      <c r="B13" s="5" t="s">
        <v>11</v>
      </c>
      <c r="C13" s="5"/>
      <c r="D13" s="17">
        <f>IFERROR('GuV 2026'!O16/'GuV 2026'!O8,0)</f>
        <v>0.61442869057547955</v>
      </c>
    </row>
    <row r="14" spans="2:9" ht="15" customHeight="1" x14ac:dyDescent="0.25">
      <c r="B14" s="6" t="s">
        <v>12</v>
      </c>
      <c r="C14" s="6"/>
      <c r="D14" s="15">
        <f>'GuV 2026'!O19</f>
        <v>393000</v>
      </c>
    </row>
    <row r="15" spans="2:9" ht="15" customHeight="1" x14ac:dyDescent="0.25">
      <c r="B15" s="5" t="s">
        <v>13</v>
      </c>
      <c r="C15" s="5"/>
      <c r="D15" s="17">
        <f>IFERROR('GuV 2026'!O19/'GuV 2026'!O8,0)</f>
        <v>0.32777314428690574</v>
      </c>
    </row>
    <row r="16" spans="2:9" ht="15" customHeight="1" x14ac:dyDescent="0.25">
      <c r="B16" s="6" t="s">
        <v>14</v>
      </c>
      <c r="C16" s="6"/>
      <c r="D16" s="18">
        <f>IFERROR('GuV 2026'!O15/'GuV 2026'!O8,0)</f>
        <v>0.41159299416180151</v>
      </c>
    </row>
    <row r="17" spans="2:14" ht="15" customHeight="1" x14ac:dyDescent="0.25">
      <c r="B17" s="5" t="s">
        <v>15</v>
      </c>
      <c r="C17" s="5"/>
      <c r="D17" s="16">
        <f>'GuV 2026'!O20</f>
        <v>43200</v>
      </c>
    </row>
    <row r="18" spans="2:14" ht="15" customHeight="1" x14ac:dyDescent="0.25">
      <c r="B18" s="6" t="s">
        <v>16</v>
      </c>
      <c r="C18" s="6"/>
      <c r="D18" s="18">
        <f>IFERROR('GuV 2026'!O22/'GuV 2026'!O8,0)</f>
        <v>0.13302752293577982</v>
      </c>
    </row>
    <row r="19" spans="2:14" ht="15" customHeight="1" x14ac:dyDescent="0.25">
      <c r="B19" s="5" t="s">
        <v>17</v>
      </c>
      <c r="C19" s="5"/>
      <c r="D19" s="16">
        <f>'GuV 2026'!O27</f>
        <v>151650</v>
      </c>
    </row>
    <row r="20" spans="2:14" ht="15" customHeight="1" x14ac:dyDescent="0.25">
      <c r="B20" s="6" t="s">
        <v>18</v>
      </c>
      <c r="C20" s="6"/>
      <c r="D20" s="15">
        <f>'GuV 2026'!O28+'GuV 2026'!O29</f>
        <v>67600</v>
      </c>
    </row>
    <row r="21" spans="2:14" ht="15" customHeight="1" x14ac:dyDescent="0.25">
      <c r="B21" s="5" t="s">
        <v>19</v>
      </c>
      <c r="C21" s="5"/>
      <c r="D21" s="16">
        <f>IFERROR('GuV 2026'!O8/12,0)</f>
        <v>99916.666666666672</v>
      </c>
    </row>
    <row r="24" spans="2:14" ht="15" customHeight="1" x14ac:dyDescent="0.25">
      <c r="B24" s="19" t="s">
        <v>20</v>
      </c>
      <c r="C24" s="20" t="s">
        <v>21</v>
      </c>
      <c r="D24" s="20" t="s">
        <v>22</v>
      </c>
      <c r="E24" s="20" t="s">
        <v>23</v>
      </c>
      <c r="F24" s="20" t="s">
        <v>24</v>
      </c>
      <c r="G24" s="20" t="s">
        <v>25</v>
      </c>
      <c r="H24" s="20" t="s">
        <v>26</v>
      </c>
      <c r="I24" s="20" t="s">
        <v>27</v>
      </c>
      <c r="J24" s="20" t="s">
        <v>28</v>
      </c>
      <c r="K24" s="20" t="s">
        <v>29</v>
      </c>
      <c r="L24" s="20" t="s">
        <v>30</v>
      </c>
      <c r="M24" s="20" t="s">
        <v>31</v>
      </c>
      <c r="N24" s="20" t="s">
        <v>32</v>
      </c>
    </row>
    <row r="25" spans="2:14" ht="15" customHeight="1" x14ac:dyDescent="0.25">
      <c r="B25" s="19" t="s">
        <v>2</v>
      </c>
      <c r="C25" s="21">
        <f>'GuV 2026'!C8</f>
        <v>82000</v>
      </c>
      <c r="D25" s="21">
        <f>'GuV 2026'!D8</f>
        <v>78000</v>
      </c>
      <c r="E25" s="21">
        <f>'GuV 2026'!E8</f>
        <v>95000</v>
      </c>
      <c r="F25" s="21">
        <f>'GuV 2026'!F8</f>
        <v>101000</v>
      </c>
      <c r="G25" s="21">
        <f>'GuV 2026'!G8</f>
        <v>108000</v>
      </c>
      <c r="H25" s="21">
        <f>'GuV 2026'!H8</f>
        <v>112000</v>
      </c>
      <c r="I25" s="21">
        <f>'GuV 2026'!I8</f>
        <v>96000</v>
      </c>
      <c r="J25" s="21">
        <f>'GuV 2026'!J8</f>
        <v>88000</v>
      </c>
      <c r="K25" s="21">
        <f>'GuV 2026'!K8</f>
        <v>104000</v>
      </c>
      <c r="L25" s="21">
        <f>'GuV 2026'!L8</f>
        <v>115000</v>
      </c>
      <c r="M25" s="21">
        <f>'GuV 2026'!M8</f>
        <v>121000</v>
      </c>
      <c r="N25" s="21">
        <f>'GuV 2026'!N8</f>
        <v>99000</v>
      </c>
    </row>
    <row r="26" spans="2:14" ht="15" customHeight="1" x14ac:dyDescent="0.25">
      <c r="B26" s="19" t="s">
        <v>3</v>
      </c>
      <c r="C26" s="21">
        <f>'GuV 2026'!C22</f>
        <v>6700</v>
      </c>
      <c r="D26" s="21">
        <f>'GuV 2026'!D22</f>
        <v>100</v>
      </c>
      <c r="E26" s="21">
        <f>'GuV 2026'!E22</f>
        <v>13100</v>
      </c>
      <c r="F26" s="21">
        <f>'GuV 2026'!F22</f>
        <v>18300</v>
      </c>
      <c r="G26" s="21">
        <f>'GuV 2026'!G22</f>
        <v>17300</v>
      </c>
      <c r="H26" s="21">
        <f>'GuV 2026'!H22</f>
        <v>22300</v>
      </c>
      <c r="I26" s="21">
        <f>'GuV 2026'!I22</f>
        <v>8500</v>
      </c>
      <c r="J26" s="21">
        <f>'GuV 2026'!J22</f>
        <v>8600</v>
      </c>
      <c r="K26" s="21">
        <f>'GuV 2026'!K22</f>
        <v>18300</v>
      </c>
      <c r="L26" s="21">
        <f>'GuV 2026'!L22</f>
        <v>24700</v>
      </c>
      <c r="M26" s="21">
        <f>'GuV 2026'!M22</f>
        <v>23300</v>
      </c>
      <c r="N26" s="21">
        <f>'GuV 2026'!N22</f>
        <v>-1700</v>
      </c>
    </row>
  </sheetData>
  <mergeCells count="23">
    <mergeCell ref="B20:C20"/>
    <mergeCell ref="B21:C21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6:C6"/>
    <mergeCell ref="D6:E6"/>
    <mergeCell ref="F6:G6"/>
    <mergeCell ref="H6:I6"/>
    <mergeCell ref="B9:C9"/>
    <mergeCell ref="B2:H2"/>
    <mergeCell ref="B3:H3"/>
    <mergeCell ref="B5:C5"/>
    <mergeCell ref="D5:E5"/>
    <mergeCell ref="F5:G5"/>
    <mergeCell ref="H5:I5"/>
  </mergeCells>
  <pageMargins left="0.75" right="0.75" top="1" bottom="1" header="0.511811023622047" footer="0.511811023622047"/>
  <pageSetup paperSize="9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  <pageSetUpPr fitToPage="1"/>
  </sheetPr>
  <dimension ref="A1:P3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5.5703125" customWidth="1"/>
    <col min="2" max="2" width="48" customWidth="1"/>
    <col min="3" max="14" width="11" customWidth="1"/>
    <col min="15" max="15" width="14" customWidth="1"/>
    <col min="16" max="16" width="11" customWidth="1"/>
  </cols>
  <sheetData>
    <row r="1" spans="1:16" ht="21.75" customHeight="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 customHeight="1" x14ac:dyDescent="0.25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customHeight="1" x14ac:dyDescent="0.25">
      <c r="A3" s="2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" customHeight="1" x14ac:dyDescent="0.25">
      <c r="A4" s="1" t="s">
        <v>36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6" spans="1:16" ht="30" customHeight="1" x14ac:dyDescent="0.25">
      <c r="A6" s="22" t="s">
        <v>37</v>
      </c>
      <c r="B6" s="22" t="s">
        <v>38</v>
      </c>
      <c r="C6" s="22" t="s">
        <v>21</v>
      </c>
      <c r="D6" s="22" t="s">
        <v>22</v>
      </c>
      <c r="E6" s="22" t="s">
        <v>23</v>
      </c>
      <c r="F6" s="22" t="s">
        <v>24</v>
      </c>
      <c r="G6" s="22" t="s">
        <v>25</v>
      </c>
      <c r="H6" s="22" t="s">
        <v>26</v>
      </c>
      <c r="I6" s="22" t="s">
        <v>27</v>
      </c>
      <c r="J6" s="22" t="s">
        <v>28</v>
      </c>
      <c r="K6" s="22" t="s">
        <v>29</v>
      </c>
      <c r="L6" s="22" t="s">
        <v>30</v>
      </c>
      <c r="M6" s="22" t="s">
        <v>31</v>
      </c>
      <c r="N6" s="22" t="s">
        <v>32</v>
      </c>
      <c r="O6" s="22" t="s">
        <v>39</v>
      </c>
      <c r="P6" s="22" t="s">
        <v>40</v>
      </c>
    </row>
    <row r="7" spans="1:16" ht="15" customHeight="1" x14ac:dyDescent="0.25">
      <c r="A7" s="23"/>
      <c r="B7" s="24" t="s">
        <v>41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15" customHeight="1" x14ac:dyDescent="0.25">
      <c r="A8" s="25" t="s">
        <v>42</v>
      </c>
      <c r="B8" s="26" t="s">
        <v>2</v>
      </c>
      <c r="C8" s="27">
        <v>82000</v>
      </c>
      <c r="D8" s="27">
        <v>78000</v>
      </c>
      <c r="E8" s="27">
        <v>95000</v>
      </c>
      <c r="F8" s="27">
        <v>101000</v>
      </c>
      <c r="G8" s="27">
        <v>108000</v>
      </c>
      <c r="H8" s="27">
        <v>112000</v>
      </c>
      <c r="I8" s="27">
        <v>96000</v>
      </c>
      <c r="J8" s="27">
        <v>88000</v>
      </c>
      <c r="K8" s="27">
        <v>104000</v>
      </c>
      <c r="L8" s="27">
        <v>115000</v>
      </c>
      <c r="M8" s="27">
        <v>121000</v>
      </c>
      <c r="N8" s="27">
        <v>99000</v>
      </c>
      <c r="O8" s="28">
        <f>SUM(C8:N8)</f>
        <v>1199000</v>
      </c>
      <c r="P8" s="29">
        <f>IFERROR(O8/$O$8,0)</f>
        <v>1</v>
      </c>
    </row>
    <row r="9" spans="1:16" ht="15" customHeight="1" x14ac:dyDescent="0.25">
      <c r="A9" s="25" t="s">
        <v>43</v>
      </c>
      <c r="B9" s="30" t="s">
        <v>44</v>
      </c>
      <c r="C9" s="27">
        <v>3000</v>
      </c>
      <c r="D9" s="27">
        <v>-2000</v>
      </c>
      <c r="E9" s="27">
        <v>1500</v>
      </c>
      <c r="F9" s="27">
        <v>4000</v>
      </c>
      <c r="G9" s="27">
        <v>-1000</v>
      </c>
      <c r="H9" s="27">
        <v>2500</v>
      </c>
      <c r="I9" s="27">
        <v>-3000</v>
      </c>
      <c r="J9" s="27">
        <v>1000</v>
      </c>
      <c r="K9" s="27">
        <v>2000</v>
      </c>
      <c r="L9" s="27">
        <v>3500</v>
      </c>
      <c r="M9" s="27">
        <v>-1500</v>
      </c>
      <c r="N9" s="27">
        <v>-4000</v>
      </c>
      <c r="O9" s="28">
        <f>SUM(C9:N9)</f>
        <v>6000</v>
      </c>
      <c r="P9" s="31">
        <f>IFERROR(O9/$O$8,0)</f>
        <v>5.0041701417848205E-3</v>
      </c>
    </row>
    <row r="10" spans="1:16" ht="15" customHeight="1" x14ac:dyDescent="0.25">
      <c r="A10" s="25" t="s">
        <v>45</v>
      </c>
      <c r="B10" s="30" t="s">
        <v>46</v>
      </c>
      <c r="C10" s="27">
        <v>1800</v>
      </c>
      <c r="D10" s="27">
        <v>1500</v>
      </c>
      <c r="E10" s="27">
        <v>2100</v>
      </c>
      <c r="F10" s="27">
        <v>1900</v>
      </c>
      <c r="G10" s="27">
        <v>2300</v>
      </c>
      <c r="H10" s="27">
        <v>2000</v>
      </c>
      <c r="I10" s="27">
        <v>1700</v>
      </c>
      <c r="J10" s="27">
        <v>1600</v>
      </c>
      <c r="K10" s="27">
        <v>2200</v>
      </c>
      <c r="L10" s="27">
        <v>2400</v>
      </c>
      <c r="M10" s="27">
        <v>2600</v>
      </c>
      <c r="N10" s="27">
        <v>3100</v>
      </c>
      <c r="O10" s="28">
        <f>SUM(C10:N10)</f>
        <v>25200</v>
      </c>
      <c r="P10" s="31">
        <f>IFERROR(O10/$O$8,0)</f>
        <v>2.1017514595496247E-2</v>
      </c>
    </row>
    <row r="11" spans="1:16" ht="15" customHeight="1" x14ac:dyDescent="0.25">
      <c r="A11" s="25" t="s">
        <v>47</v>
      </c>
      <c r="B11" s="32" t="s">
        <v>8</v>
      </c>
      <c r="C11" s="33">
        <f t="shared" ref="C11:N11" si="0">C8+C9+C10</f>
        <v>86800</v>
      </c>
      <c r="D11" s="33">
        <f t="shared" si="0"/>
        <v>77500</v>
      </c>
      <c r="E11" s="33">
        <f t="shared" si="0"/>
        <v>98600</v>
      </c>
      <c r="F11" s="33">
        <f t="shared" si="0"/>
        <v>106900</v>
      </c>
      <c r="G11" s="33">
        <f t="shared" si="0"/>
        <v>109300</v>
      </c>
      <c r="H11" s="33">
        <f t="shared" si="0"/>
        <v>116500</v>
      </c>
      <c r="I11" s="33">
        <f t="shared" si="0"/>
        <v>94700</v>
      </c>
      <c r="J11" s="33">
        <f t="shared" si="0"/>
        <v>90600</v>
      </c>
      <c r="K11" s="33">
        <f t="shared" si="0"/>
        <v>108200</v>
      </c>
      <c r="L11" s="33">
        <f t="shared" si="0"/>
        <v>120900</v>
      </c>
      <c r="M11" s="33">
        <f t="shared" si="0"/>
        <v>122100</v>
      </c>
      <c r="N11" s="33">
        <f t="shared" si="0"/>
        <v>98100</v>
      </c>
      <c r="O11" s="34">
        <f>SUM(C11:N11)</f>
        <v>1230200</v>
      </c>
      <c r="P11" s="29">
        <f>IFERROR(O11/$O$8,0)</f>
        <v>1.0260216847372812</v>
      </c>
    </row>
    <row r="12" spans="1:16" ht="15" customHeight="1" x14ac:dyDescent="0.25">
      <c r="A12" s="23"/>
      <c r="B12" s="24" t="s">
        <v>48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ht="15" customHeight="1" x14ac:dyDescent="0.25">
      <c r="A13" s="25" t="s">
        <v>49</v>
      </c>
      <c r="B13" s="30" t="s">
        <v>50</v>
      </c>
      <c r="C13" s="27">
        <v>29000</v>
      </c>
      <c r="D13" s="27">
        <v>27500</v>
      </c>
      <c r="E13" s="27">
        <v>33000</v>
      </c>
      <c r="F13" s="27">
        <v>35500</v>
      </c>
      <c r="G13" s="27">
        <v>37500</v>
      </c>
      <c r="H13" s="27">
        <v>39000</v>
      </c>
      <c r="I13" s="27">
        <v>33500</v>
      </c>
      <c r="J13" s="27">
        <v>30500</v>
      </c>
      <c r="K13" s="27">
        <v>36000</v>
      </c>
      <c r="L13" s="27">
        <v>40000</v>
      </c>
      <c r="M13" s="27">
        <v>42000</v>
      </c>
      <c r="N13" s="27">
        <v>34500</v>
      </c>
      <c r="O13" s="28">
        <f t="shared" ref="O13:O22" si="1">SUM(C13:N13)</f>
        <v>418000</v>
      </c>
      <c r="P13" s="31">
        <f t="shared" ref="P13:P22" si="2">IFERROR(O13/$O$8,0)</f>
        <v>0.34862385321100919</v>
      </c>
    </row>
    <row r="14" spans="1:16" ht="15" customHeight="1" x14ac:dyDescent="0.25">
      <c r="A14" s="25" t="s">
        <v>51</v>
      </c>
      <c r="B14" s="30" t="s">
        <v>52</v>
      </c>
      <c r="C14" s="27">
        <v>5500</v>
      </c>
      <c r="D14" s="27">
        <v>5000</v>
      </c>
      <c r="E14" s="27">
        <v>6200</v>
      </c>
      <c r="F14" s="27">
        <v>6500</v>
      </c>
      <c r="G14" s="27">
        <v>6800</v>
      </c>
      <c r="H14" s="27">
        <v>7000</v>
      </c>
      <c r="I14" s="27">
        <v>6000</v>
      </c>
      <c r="J14" s="27">
        <v>5600</v>
      </c>
      <c r="K14" s="27">
        <v>6400</v>
      </c>
      <c r="L14" s="27">
        <v>7100</v>
      </c>
      <c r="M14" s="27">
        <v>7300</v>
      </c>
      <c r="N14" s="27">
        <v>6100</v>
      </c>
      <c r="O14" s="28">
        <f t="shared" si="1"/>
        <v>75500</v>
      </c>
      <c r="P14" s="31">
        <f t="shared" si="2"/>
        <v>6.2969140950792327E-2</v>
      </c>
    </row>
    <row r="15" spans="1:16" ht="15" customHeight="1" x14ac:dyDescent="0.25">
      <c r="A15" s="25" t="s">
        <v>53</v>
      </c>
      <c r="B15" s="26" t="s">
        <v>9</v>
      </c>
      <c r="C15" s="28">
        <f t="shared" ref="C15:N15" si="3">C13+C14</f>
        <v>34500</v>
      </c>
      <c r="D15" s="28">
        <f t="shared" si="3"/>
        <v>32500</v>
      </c>
      <c r="E15" s="28">
        <f t="shared" si="3"/>
        <v>39200</v>
      </c>
      <c r="F15" s="28">
        <f t="shared" si="3"/>
        <v>42000</v>
      </c>
      <c r="G15" s="28">
        <f t="shared" si="3"/>
        <v>44300</v>
      </c>
      <c r="H15" s="28">
        <f t="shared" si="3"/>
        <v>46000</v>
      </c>
      <c r="I15" s="28">
        <f t="shared" si="3"/>
        <v>39500</v>
      </c>
      <c r="J15" s="28">
        <f t="shared" si="3"/>
        <v>36100</v>
      </c>
      <c r="K15" s="28">
        <f t="shared" si="3"/>
        <v>42400</v>
      </c>
      <c r="L15" s="28">
        <f t="shared" si="3"/>
        <v>47100</v>
      </c>
      <c r="M15" s="28">
        <f t="shared" si="3"/>
        <v>49300</v>
      </c>
      <c r="N15" s="28">
        <f t="shared" si="3"/>
        <v>40600</v>
      </c>
      <c r="O15" s="34">
        <f t="shared" si="1"/>
        <v>493500</v>
      </c>
      <c r="P15" s="29">
        <f t="shared" si="2"/>
        <v>0.41159299416180151</v>
      </c>
    </row>
    <row r="16" spans="1:16" ht="15" customHeight="1" x14ac:dyDescent="0.25">
      <c r="A16" s="25" t="s">
        <v>47</v>
      </c>
      <c r="B16" s="32" t="s">
        <v>10</v>
      </c>
      <c r="C16" s="33">
        <f t="shared" ref="C16:N16" si="4">C11-C15</f>
        <v>52300</v>
      </c>
      <c r="D16" s="33">
        <f t="shared" si="4"/>
        <v>45000</v>
      </c>
      <c r="E16" s="33">
        <f t="shared" si="4"/>
        <v>59400</v>
      </c>
      <c r="F16" s="33">
        <f t="shared" si="4"/>
        <v>64900</v>
      </c>
      <c r="G16" s="33">
        <f t="shared" si="4"/>
        <v>65000</v>
      </c>
      <c r="H16" s="33">
        <f t="shared" si="4"/>
        <v>70500</v>
      </c>
      <c r="I16" s="33">
        <f t="shared" si="4"/>
        <v>55200</v>
      </c>
      <c r="J16" s="33">
        <f t="shared" si="4"/>
        <v>54500</v>
      </c>
      <c r="K16" s="33">
        <f t="shared" si="4"/>
        <v>65800</v>
      </c>
      <c r="L16" s="33">
        <f t="shared" si="4"/>
        <v>73800</v>
      </c>
      <c r="M16" s="33">
        <f t="shared" si="4"/>
        <v>72800</v>
      </c>
      <c r="N16" s="33">
        <f t="shared" si="4"/>
        <v>57500</v>
      </c>
      <c r="O16" s="34">
        <f t="shared" si="1"/>
        <v>736700</v>
      </c>
      <c r="P16" s="29">
        <f t="shared" si="2"/>
        <v>0.61442869057547955</v>
      </c>
    </row>
    <row r="17" spans="1:16" ht="15" customHeight="1" x14ac:dyDescent="0.25">
      <c r="A17" s="25" t="s">
        <v>54</v>
      </c>
      <c r="B17" s="30" t="s">
        <v>55</v>
      </c>
      <c r="C17" s="27">
        <v>26000</v>
      </c>
      <c r="D17" s="27">
        <v>26000</v>
      </c>
      <c r="E17" s="27">
        <v>26000</v>
      </c>
      <c r="F17" s="27">
        <v>26000</v>
      </c>
      <c r="G17" s="27">
        <v>26500</v>
      </c>
      <c r="H17" s="27">
        <v>26500</v>
      </c>
      <c r="I17" s="27">
        <v>26500</v>
      </c>
      <c r="J17" s="27">
        <v>26500</v>
      </c>
      <c r="K17" s="27">
        <v>26500</v>
      </c>
      <c r="L17" s="27">
        <v>27000</v>
      </c>
      <c r="M17" s="27">
        <v>27000</v>
      </c>
      <c r="N17" s="27">
        <v>34000</v>
      </c>
      <c r="O17" s="28">
        <f t="shared" si="1"/>
        <v>324500</v>
      </c>
      <c r="P17" s="31">
        <f t="shared" si="2"/>
        <v>0.27064220183486237</v>
      </c>
    </row>
    <row r="18" spans="1:16" ht="15" customHeight="1" x14ac:dyDescent="0.25">
      <c r="A18" s="25" t="s">
        <v>56</v>
      </c>
      <c r="B18" s="30" t="s">
        <v>57</v>
      </c>
      <c r="C18" s="27">
        <v>5500</v>
      </c>
      <c r="D18" s="27">
        <v>5500</v>
      </c>
      <c r="E18" s="27">
        <v>5500</v>
      </c>
      <c r="F18" s="27">
        <v>5500</v>
      </c>
      <c r="G18" s="27">
        <v>5600</v>
      </c>
      <c r="H18" s="27">
        <v>5600</v>
      </c>
      <c r="I18" s="27">
        <v>5600</v>
      </c>
      <c r="J18" s="27">
        <v>5600</v>
      </c>
      <c r="K18" s="27">
        <v>5600</v>
      </c>
      <c r="L18" s="27">
        <v>5700</v>
      </c>
      <c r="M18" s="27">
        <v>5700</v>
      </c>
      <c r="N18" s="27">
        <v>7100</v>
      </c>
      <c r="O18" s="28">
        <f t="shared" si="1"/>
        <v>68500</v>
      </c>
      <c r="P18" s="31">
        <f t="shared" si="2"/>
        <v>5.7130942452043372E-2</v>
      </c>
    </row>
    <row r="19" spans="1:16" ht="15" customHeight="1" x14ac:dyDescent="0.25">
      <c r="A19" s="25" t="s">
        <v>58</v>
      </c>
      <c r="B19" s="26" t="s">
        <v>12</v>
      </c>
      <c r="C19" s="28">
        <f t="shared" ref="C19:N19" si="5">C17+C18</f>
        <v>31500</v>
      </c>
      <c r="D19" s="28">
        <f t="shared" si="5"/>
        <v>31500</v>
      </c>
      <c r="E19" s="28">
        <f t="shared" si="5"/>
        <v>31500</v>
      </c>
      <c r="F19" s="28">
        <f t="shared" si="5"/>
        <v>31500</v>
      </c>
      <c r="G19" s="28">
        <f t="shared" si="5"/>
        <v>32100</v>
      </c>
      <c r="H19" s="28">
        <f t="shared" si="5"/>
        <v>32100</v>
      </c>
      <c r="I19" s="28">
        <f t="shared" si="5"/>
        <v>32100</v>
      </c>
      <c r="J19" s="28">
        <f t="shared" si="5"/>
        <v>32100</v>
      </c>
      <c r="K19" s="28">
        <f t="shared" si="5"/>
        <v>32100</v>
      </c>
      <c r="L19" s="28">
        <f t="shared" si="5"/>
        <v>32700</v>
      </c>
      <c r="M19" s="28">
        <f t="shared" si="5"/>
        <v>32700</v>
      </c>
      <c r="N19" s="28">
        <f t="shared" si="5"/>
        <v>41100</v>
      </c>
      <c r="O19" s="34">
        <f t="shared" si="1"/>
        <v>393000</v>
      </c>
      <c r="P19" s="29">
        <f t="shared" si="2"/>
        <v>0.32777314428690574</v>
      </c>
    </row>
    <row r="20" spans="1:16" ht="15" customHeight="1" x14ac:dyDescent="0.25">
      <c r="A20" s="25" t="s">
        <v>59</v>
      </c>
      <c r="B20" s="30" t="s">
        <v>15</v>
      </c>
      <c r="C20" s="27">
        <v>3600</v>
      </c>
      <c r="D20" s="27">
        <v>3600</v>
      </c>
      <c r="E20" s="27">
        <v>3600</v>
      </c>
      <c r="F20" s="27">
        <v>3600</v>
      </c>
      <c r="G20" s="27">
        <v>3600</v>
      </c>
      <c r="H20" s="27">
        <v>3600</v>
      </c>
      <c r="I20" s="27">
        <v>3600</v>
      </c>
      <c r="J20" s="27">
        <v>3600</v>
      </c>
      <c r="K20" s="27">
        <v>3600</v>
      </c>
      <c r="L20" s="27">
        <v>3600</v>
      </c>
      <c r="M20" s="27">
        <v>3600</v>
      </c>
      <c r="N20" s="27">
        <v>3600</v>
      </c>
      <c r="O20" s="28">
        <f t="shared" si="1"/>
        <v>43200</v>
      </c>
      <c r="P20" s="31">
        <f t="shared" si="2"/>
        <v>3.603002502085071E-2</v>
      </c>
    </row>
    <row r="21" spans="1:16" ht="15" customHeight="1" x14ac:dyDescent="0.25">
      <c r="A21" s="25" t="s">
        <v>60</v>
      </c>
      <c r="B21" s="30" t="s">
        <v>61</v>
      </c>
      <c r="C21" s="27">
        <v>10500</v>
      </c>
      <c r="D21" s="27">
        <v>9800</v>
      </c>
      <c r="E21" s="27">
        <v>11200</v>
      </c>
      <c r="F21" s="27">
        <v>11500</v>
      </c>
      <c r="G21" s="27">
        <v>12000</v>
      </c>
      <c r="H21" s="27">
        <v>12500</v>
      </c>
      <c r="I21" s="27">
        <v>11000</v>
      </c>
      <c r="J21" s="27">
        <v>10200</v>
      </c>
      <c r="K21" s="27">
        <v>11800</v>
      </c>
      <c r="L21" s="27">
        <v>12800</v>
      </c>
      <c r="M21" s="27">
        <v>13200</v>
      </c>
      <c r="N21" s="27">
        <v>14500</v>
      </c>
      <c r="O21" s="28">
        <f t="shared" si="1"/>
        <v>141000</v>
      </c>
      <c r="P21" s="31">
        <f t="shared" si="2"/>
        <v>0.11759799833194329</v>
      </c>
    </row>
    <row r="22" spans="1:16" ht="15" customHeight="1" x14ac:dyDescent="0.25">
      <c r="A22" s="25" t="s">
        <v>47</v>
      </c>
      <c r="B22" s="32" t="s">
        <v>3</v>
      </c>
      <c r="C22" s="33">
        <f t="shared" ref="C22:N22" si="6">C16-C19-C20-C21</f>
        <v>6700</v>
      </c>
      <c r="D22" s="33">
        <f t="shared" si="6"/>
        <v>100</v>
      </c>
      <c r="E22" s="33">
        <f t="shared" si="6"/>
        <v>13100</v>
      </c>
      <c r="F22" s="33">
        <f t="shared" si="6"/>
        <v>18300</v>
      </c>
      <c r="G22" s="33">
        <f t="shared" si="6"/>
        <v>17300</v>
      </c>
      <c r="H22" s="33">
        <f t="shared" si="6"/>
        <v>22300</v>
      </c>
      <c r="I22" s="33">
        <f t="shared" si="6"/>
        <v>8500</v>
      </c>
      <c r="J22" s="33">
        <f t="shared" si="6"/>
        <v>8600</v>
      </c>
      <c r="K22" s="33">
        <f t="shared" si="6"/>
        <v>18300</v>
      </c>
      <c r="L22" s="33">
        <f t="shared" si="6"/>
        <v>24700</v>
      </c>
      <c r="M22" s="33">
        <f t="shared" si="6"/>
        <v>23300</v>
      </c>
      <c r="N22" s="33">
        <f t="shared" si="6"/>
        <v>-1700</v>
      </c>
      <c r="O22" s="34">
        <f t="shared" si="1"/>
        <v>159500</v>
      </c>
      <c r="P22" s="29">
        <f t="shared" si="2"/>
        <v>0.13302752293577982</v>
      </c>
    </row>
    <row r="23" spans="1:16" ht="15" customHeight="1" x14ac:dyDescent="0.25">
      <c r="A23" s="23"/>
      <c r="B23" s="24" t="s">
        <v>62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15" customHeight="1" x14ac:dyDescent="0.25">
      <c r="A24" s="25" t="s">
        <v>63</v>
      </c>
      <c r="B24" s="30" t="s">
        <v>64</v>
      </c>
      <c r="C24" s="27">
        <v>120</v>
      </c>
      <c r="D24" s="27">
        <v>120</v>
      </c>
      <c r="E24" s="27">
        <v>130</v>
      </c>
      <c r="F24" s="27">
        <v>130</v>
      </c>
      <c r="G24" s="27">
        <v>140</v>
      </c>
      <c r="H24" s="27">
        <v>140</v>
      </c>
      <c r="I24" s="27">
        <v>150</v>
      </c>
      <c r="J24" s="27">
        <v>150</v>
      </c>
      <c r="K24" s="27">
        <v>160</v>
      </c>
      <c r="L24" s="27">
        <v>160</v>
      </c>
      <c r="M24" s="27">
        <v>170</v>
      </c>
      <c r="N24" s="27">
        <v>180</v>
      </c>
      <c r="O24" s="28">
        <f t="shared" ref="O24:O30" si="7">SUM(C24:N24)</f>
        <v>1750</v>
      </c>
      <c r="P24" s="31">
        <f t="shared" ref="P24:P29" si="8">IFERROR(O24/$O$8,0)</f>
        <v>1.4595496246872393E-3</v>
      </c>
    </row>
    <row r="25" spans="1:16" ht="15" customHeight="1" x14ac:dyDescent="0.25">
      <c r="A25" s="25" t="s">
        <v>65</v>
      </c>
      <c r="B25" s="30" t="s">
        <v>66</v>
      </c>
      <c r="C25" s="27">
        <v>850</v>
      </c>
      <c r="D25" s="27">
        <v>850</v>
      </c>
      <c r="E25" s="27">
        <v>830</v>
      </c>
      <c r="F25" s="27">
        <v>830</v>
      </c>
      <c r="G25" s="27">
        <v>810</v>
      </c>
      <c r="H25" s="27">
        <v>810</v>
      </c>
      <c r="I25" s="27">
        <v>790</v>
      </c>
      <c r="J25" s="27">
        <v>790</v>
      </c>
      <c r="K25" s="27">
        <v>770</v>
      </c>
      <c r="L25" s="27">
        <v>770</v>
      </c>
      <c r="M25" s="27">
        <v>750</v>
      </c>
      <c r="N25" s="27">
        <v>750</v>
      </c>
      <c r="O25" s="28">
        <f t="shared" si="7"/>
        <v>9600</v>
      </c>
      <c r="P25" s="31">
        <f t="shared" si="8"/>
        <v>8.0066722268557124E-3</v>
      </c>
    </row>
    <row r="26" spans="1:16" ht="15" customHeight="1" x14ac:dyDescent="0.25">
      <c r="A26" s="25" t="s">
        <v>47</v>
      </c>
      <c r="B26" s="32" t="s">
        <v>67</v>
      </c>
      <c r="C26" s="28">
        <f t="shared" ref="C26:N26" si="9">C24-C25</f>
        <v>-730</v>
      </c>
      <c r="D26" s="28">
        <f t="shared" si="9"/>
        <v>-730</v>
      </c>
      <c r="E26" s="28">
        <f t="shared" si="9"/>
        <v>-700</v>
      </c>
      <c r="F26" s="28">
        <f t="shared" si="9"/>
        <v>-700</v>
      </c>
      <c r="G26" s="28">
        <f t="shared" si="9"/>
        <v>-670</v>
      </c>
      <c r="H26" s="28">
        <f t="shared" si="9"/>
        <v>-670</v>
      </c>
      <c r="I26" s="28">
        <f t="shared" si="9"/>
        <v>-640</v>
      </c>
      <c r="J26" s="28">
        <f t="shared" si="9"/>
        <v>-640</v>
      </c>
      <c r="K26" s="28">
        <f t="shared" si="9"/>
        <v>-610</v>
      </c>
      <c r="L26" s="28">
        <f t="shared" si="9"/>
        <v>-610</v>
      </c>
      <c r="M26" s="28">
        <f t="shared" si="9"/>
        <v>-580</v>
      </c>
      <c r="N26" s="28">
        <f t="shared" si="9"/>
        <v>-570</v>
      </c>
      <c r="O26" s="34">
        <f t="shared" si="7"/>
        <v>-7850</v>
      </c>
      <c r="P26" s="31">
        <f t="shared" si="8"/>
        <v>-6.5471226021684738E-3</v>
      </c>
    </row>
    <row r="27" spans="1:16" ht="15" customHeight="1" x14ac:dyDescent="0.25">
      <c r="A27" s="25" t="s">
        <v>47</v>
      </c>
      <c r="B27" s="32" t="s">
        <v>17</v>
      </c>
      <c r="C27" s="33">
        <f t="shared" ref="C27:N27" si="10">C22+C26</f>
        <v>5970</v>
      </c>
      <c r="D27" s="33">
        <f t="shared" si="10"/>
        <v>-630</v>
      </c>
      <c r="E27" s="33">
        <f t="shared" si="10"/>
        <v>12400</v>
      </c>
      <c r="F27" s="33">
        <f t="shared" si="10"/>
        <v>17600</v>
      </c>
      <c r="G27" s="33">
        <f t="shared" si="10"/>
        <v>16630</v>
      </c>
      <c r="H27" s="33">
        <f t="shared" si="10"/>
        <v>21630</v>
      </c>
      <c r="I27" s="33">
        <f t="shared" si="10"/>
        <v>7860</v>
      </c>
      <c r="J27" s="33">
        <f t="shared" si="10"/>
        <v>7960</v>
      </c>
      <c r="K27" s="33">
        <f t="shared" si="10"/>
        <v>17690</v>
      </c>
      <c r="L27" s="33">
        <f t="shared" si="10"/>
        <v>24090</v>
      </c>
      <c r="M27" s="33">
        <f t="shared" si="10"/>
        <v>22720</v>
      </c>
      <c r="N27" s="33">
        <f t="shared" si="10"/>
        <v>-2270</v>
      </c>
      <c r="O27" s="34">
        <f t="shared" si="7"/>
        <v>151650</v>
      </c>
      <c r="P27" s="29">
        <f t="shared" si="8"/>
        <v>0.12648040033361135</v>
      </c>
    </row>
    <row r="28" spans="1:16" ht="15" customHeight="1" x14ac:dyDescent="0.25">
      <c r="A28" s="25" t="s">
        <v>68</v>
      </c>
      <c r="B28" s="30" t="s">
        <v>69</v>
      </c>
      <c r="C28" s="27">
        <v>4200</v>
      </c>
      <c r="D28" s="27">
        <v>3800</v>
      </c>
      <c r="E28" s="27">
        <v>5200</v>
      </c>
      <c r="F28" s="27">
        <v>5600</v>
      </c>
      <c r="G28" s="27">
        <v>6200</v>
      </c>
      <c r="H28" s="27">
        <v>6600</v>
      </c>
      <c r="I28" s="27">
        <v>4800</v>
      </c>
      <c r="J28" s="27">
        <v>4200</v>
      </c>
      <c r="K28" s="27">
        <v>5600</v>
      </c>
      <c r="L28" s="27">
        <v>6600</v>
      </c>
      <c r="M28" s="27">
        <v>7000</v>
      </c>
      <c r="N28" s="27">
        <v>5400</v>
      </c>
      <c r="O28" s="28">
        <f t="shared" si="7"/>
        <v>65200</v>
      </c>
      <c r="P28" s="31">
        <f t="shared" si="8"/>
        <v>5.437864887406172E-2</v>
      </c>
    </row>
    <row r="29" spans="1:16" ht="15" customHeight="1" x14ac:dyDescent="0.25">
      <c r="A29" s="25" t="s">
        <v>70</v>
      </c>
      <c r="B29" s="30" t="s">
        <v>71</v>
      </c>
      <c r="C29" s="27">
        <v>200</v>
      </c>
      <c r="D29" s="27">
        <v>200</v>
      </c>
      <c r="E29" s="27">
        <v>200</v>
      </c>
      <c r="F29" s="27">
        <v>200</v>
      </c>
      <c r="G29" s="27">
        <v>200</v>
      </c>
      <c r="H29" s="27">
        <v>200</v>
      </c>
      <c r="I29" s="27">
        <v>200</v>
      </c>
      <c r="J29" s="27">
        <v>200</v>
      </c>
      <c r="K29" s="27">
        <v>200</v>
      </c>
      <c r="L29" s="27">
        <v>200</v>
      </c>
      <c r="M29" s="27">
        <v>200</v>
      </c>
      <c r="N29" s="27">
        <v>200</v>
      </c>
      <c r="O29" s="28">
        <f t="shared" si="7"/>
        <v>2400</v>
      </c>
      <c r="P29" s="31">
        <f t="shared" si="8"/>
        <v>2.0016680567139281E-3</v>
      </c>
    </row>
    <row r="30" spans="1:16" ht="15" customHeight="1" x14ac:dyDescent="0.25">
      <c r="A30" s="35" t="s">
        <v>47</v>
      </c>
      <c r="B30" s="36" t="s">
        <v>72</v>
      </c>
      <c r="C30" s="37">
        <f t="shared" ref="C30:N30" si="11">C27-C28-C29</f>
        <v>1570</v>
      </c>
      <c r="D30" s="37">
        <f t="shared" si="11"/>
        <v>-4630</v>
      </c>
      <c r="E30" s="37">
        <f t="shared" si="11"/>
        <v>7000</v>
      </c>
      <c r="F30" s="37">
        <f t="shared" si="11"/>
        <v>11800</v>
      </c>
      <c r="G30" s="37">
        <f t="shared" si="11"/>
        <v>10230</v>
      </c>
      <c r="H30" s="37">
        <f t="shared" si="11"/>
        <v>14830</v>
      </c>
      <c r="I30" s="37">
        <f t="shared" si="11"/>
        <v>2860</v>
      </c>
      <c r="J30" s="37">
        <f t="shared" si="11"/>
        <v>3560</v>
      </c>
      <c r="K30" s="37">
        <f t="shared" si="11"/>
        <v>11890</v>
      </c>
      <c r="L30" s="37">
        <f t="shared" si="11"/>
        <v>17290</v>
      </c>
      <c r="M30" s="37">
        <f t="shared" si="11"/>
        <v>15520</v>
      </c>
      <c r="N30" s="37">
        <f t="shared" si="11"/>
        <v>-7870</v>
      </c>
      <c r="O30" s="37">
        <f t="shared" si="7"/>
        <v>84050</v>
      </c>
      <c r="P30" s="38"/>
    </row>
  </sheetData>
  <mergeCells count="4">
    <mergeCell ref="A1:P1"/>
    <mergeCell ref="A2:P2"/>
    <mergeCell ref="A3:P3"/>
    <mergeCell ref="A4:P4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Dashboard</vt:lpstr>
      <vt:lpstr>GuV 2026</vt:lpstr>
      <vt:lpstr>Dashboard!Druckbereich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2</cp:revision>
  <dcterms:created xsi:type="dcterms:W3CDTF">2026-08-23T08:57:19Z</dcterms:created>
  <dcterms:modified xsi:type="dcterms:W3CDTF">2026-08-23T15:06:45Z</dcterms:modified>
  <dc:language>en-US</dc:language>
</cp:coreProperties>
</file>