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Vorlage Cloud\Generador Excel\"/>
    </mc:Choice>
  </mc:AlternateContent>
  <xr:revisionPtr revIDLastSave="0" documentId="13_ncr:1_{5119937A-A164-4B1F-8DF4-F883CE4A9A51}" xr6:coauthVersionLast="47" xr6:coauthVersionMax="47" xr10:uidLastSave="{00000000-0000-0000-0000-000000000000}"/>
  <bookViews>
    <workbookView xWindow="1035" yWindow="1035" windowWidth="25500" windowHeight="13500" tabRatio="500" xr2:uid="{00000000-000D-0000-FFFF-FFFF00000000}"/>
  </bookViews>
  <sheets>
    <sheet name="Dashboard" sheetId="1" r:id="rId1"/>
    <sheet name="GuV 2026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33" i="2" l="1"/>
  <c r="P33" i="2" s="1"/>
  <c r="O32" i="2"/>
  <c r="C30" i="1" s="1"/>
  <c r="N29" i="2"/>
  <c r="M29" i="2"/>
  <c r="L29" i="2"/>
  <c r="K29" i="2"/>
  <c r="J29" i="2"/>
  <c r="I29" i="2"/>
  <c r="O29" i="2" s="1"/>
  <c r="P29" i="2" s="1"/>
  <c r="H29" i="2"/>
  <c r="G29" i="2"/>
  <c r="F29" i="2"/>
  <c r="E29" i="2"/>
  <c r="D29" i="2"/>
  <c r="C29" i="2"/>
  <c r="O28" i="2"/>
  <c r="O27" i="2"/>
  <c r="P27" i="2" s="1"/>
  <c r="O24" i="2"/>
  <c r="P24" i="2" s="1"/>
  <c r="O23" i="2"/>
  <c r="O22" i="2"/>
  <c r="P22" i="2" s="1"/>
  <c r="O21" i="2"/>
  <c r="C26" i="1" s="1"/>
  <c r="N19" i="2"/>
  <c r="N25" i="2" s="1"/>
  <c r="N30" i="2" s="1"/>
  <c r="N34" i="2" s="1"/>
  <c r="M19" i="2"/>
  <c r="M25" i="2" s="1"/>
  <c r="M30" i="2" s="1"/>
  <c r="M34" i="2" s="1"/>
  <c r="L19" i="2"/>
  <c r="L25" i="2" s="1"/>
  <c r="K19" i="2"/>
  <c r="K25" i="2" s="1"/>
  <c r="K30" i="2" s="1"/>
  <c r="K34" i="2" s="1"/>
  <c r="J19" i="2"/>
  <c r="J25" i="2" s="1"/>
  <c r="J30" i="2" s="1"/>
  <c r="J34" i="2" s="1"/>
  <c r="I19" i="2"/>
  <c r="I25" i="2" s="1"/>
  <c r="E19" i="2"/>
  <c r="E25" i="2" s="1"/>
  <c r="E30" i="2" s="1"/>
  <c r="E34" i="2" s="1"/>
  <c r="D19" i="2"/>
  <c r="D25" i="2" s="1"/>
  <c r="D30" i="2" s="1"/>
  <c r="D34" i="2" s="1"/>
  <c r="C19" i="2"/>
  <c r="C25" i="2" s="1"/>
  <c r="O18" i="2"/>
  <c r="O17" i="2"/>
  <c r="C25" i="1" s="1"/>
  <c r="N15" i="2"/>
  <c r="M15" i="2"/>
  <c r="L15" i="2"/>
  <c r="K15" i="2"/>
  <c r="J15" i="2"/>
  <c r="I15" i="2"/>
  <c r="H15" i="2"/>
  <c r="H19" i="2" s="1"/>
  <c r="H25" i="2" s="1"/>
  <c r="H30" i="2" s="1"/>
  <c r="H34" i="2" s="1"/>
  <c r="G15" i="2"/>
  <c r="G19" i="2" s="1"/>
  <c r="G25" i="2" s="1"/>
  <c r="G30" i="2" s="1"/>
  <c r="G34" i="2" s="1"/>
  <c r="F15" i="2"/>
  <c r="F19" i="2" s="1"/>
  <c r="E15" i="2"/>
  <c r="D15" i="2"/>
  <c r="C15" i="2"/>
  <c r="O14" i="2"/>
  <c r="P14" i="2" s="1"/>
  <c r="O13" i="2"/>
  <c r="O12" i="2"/>
  <c r="P12" i="2" s="1"/>
  <c r="O11" i="2"/>
  <c r="G16" i="1" s="1"/>
  <c r="C29" i="1"/>
  <c r="C28" i="1"/>
  <c r="C27" i="1"/>
  <c r="C19" i="1"/>
  <c r="G19" i="1" s="1"/>
  <c r="C18" i="1"/>
  <c r="G18" i="1" s="1"/>
  <c r="G17" i="1"/>
  <c r="C17" i="1"/>
  <c r="C16" i="1"/>
  <c r="C20" i="1" s="1"/>
  <c r="B7" i="1"/>
  <c r="F25" i="2" l="1"/>
  <c r="O19" i="2"/>
  <c r="P19" i="2" s="1"/>
  <c r="C31" i="1"/>
  <c r="D27" i="1" s="1"/>
  <c r="D16" i="1"/>
  <c r="C30" i="2"/>
  <c r="O25" i="2"/>
  <c r="D29" i="1"/>
  <c r="I30" i="2"/>
  <c r="I34" i="2" s="1"/>
  <c r="E18" i="1" s="1"/>
  <c r="D18" i="1"/>
  <c r="F18" i="1" s="1"/>
  <c r="D30" i="1"/>
  <c r="D26" i="1"/>
  <c r="L30" i="2"/>
  <c r="L34" i="2" s="1"/>
  <c r="E19" i="1" s="1"/>
  <c r="D19" i="1"/>
  <c r="F19" i="1" s="1"/>
  <c r="P32" i="2"/>
  <c r="O15" i="2"/>
  <c r="P11" i="2"/>
  <c r="P21" i="2"/>
  <c r="P17" i="2"/>
  <c r="P13" i="2"/>
  <c r="P18" i="2"/>
  <c r="P23" i="2"/>
  <c r="P28" i="2"/>
  <c r="C34" i="2" l="1"/>
  <c r="B11" i="1"/>
  <c r="F7" i="1"/>
  <c r="P25" i="2"/>
  <c r="D25" i="1"/>
  <c r="D7" i="1"/>
  <c r="P15" i="2"/>
  <c r="F16" i="1"/>
  <c r="D28" i="1"/>
  <c r="D17" i="1"/>
  <c r="F17" i="1" s="1"/>
  <c r="F30" i="2"/>
  <c r="F34" i="2" s="1"/>
  <c r="E17" i="1" s="1"/>
  <c r="D20" i="1" l="1"/>
  <c r="F20" i="1" s="1"/>
  <c r="O30" i="2"/>
  <c r="P30" i="2" s="1"/>
  <c r="O34" i="2"/>
  <c r="E16" i="1"/>
  <c r="E20" i="1" s="1"/>
  <c r="P34" i="2" l="1"/>
  <c r="F11" i="1"/>
  <c r="D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B11" authorId="0" shapeId="0" xr:uid="{00000000-0006-0000-0100-000001000000}">
      <text>
        <r>
          <rPr>
            <sz val="10"/>
            <rFont val="Arial"/>
            <family val="2"/>
          </rPr>
          <t>Alle Erlöse aus Lieferungen und Leistungen (netto, ohne USt).</t>
        </r>
      </text>
    </comment>
    <comment ref="B12" authorId="0" shapeId="0" xr:uid="{00000000-0006-0000-0100-000002000000}">
      <text>
        <r>
          <rPr>
            <sz val="10"/>
            <rFont val="Arial"/>
            <family val="2"/>
          </rPr>
          <t>Bestandsveränderung fertige/unfertige Erzeugnisse. Verminderung als negativer Wert.</t>
        </r>
      </text>
    </comment>
    <comment ref="B23" authorId="0" shapeId="0" xr:uid="{00000000-0006-0000-0100-000003000000}">
      <text>
        <r>
          <rPr>
            <sz val="10"/>
            <rFont val="Arial"/>
            <family val="2"/>
          </rPr>
          <t>Abschreibungen auf immaterielle Vermögensgegenstände und Sachanlagen.</t>
        </r>
      </text>
    </comment>
    <comment ref="B24" authorId="0" shapeId="0" xr:uid="{00000000-0006-0000-0100-000004000000}">
      <text>
        <r>
          <rPr>
            <sz val="10"/>
            <rFont val="Arial"/>
            <family val="2"/>
          </rPr>
          <t>z. B. Miete, Energie, Werbung, Versicherungen, Reisekosten, IT.</t>
        </r>
      </text>
    </comment>
  </commentList>
</comments>
</file>

<file path=xl/sharedStrings.xml><?xml version="1.0" encoding="utf-8"?>
<sst xmlns="http://schemas.openxmlformats.org/spreadsheetml/2006/main" count="84" uniqueCount="84">
  <si>
    <t>GuV 2026  ·  MANAGEMENT-DASHBOARD</t>
  </si>
  <si>
    <t>Muster GmbH  ·  Geschäftsjahr 01.01.2026 – 31.12.2026  ·  Werte in EUR  ·  automatisch aus Blatt „GuV 2026“</t>
  </si>
  <si>
    <t>UMSATZERLÖSE</t>
  </si>
  <si>
    <t>BETRIEBSAUFWAND GESAMT</t>
  </si>
  <si>
    <t>BETRIEBSERGEBNIS (EBIT)</t>
  </si>
  <si>
    <t>EBIT-MARGE</t>
  </si>
  <si>
    <t>JAHRESÜBERSCHUSS</t>
  </si>
  <si>
    <t>UMSATZRENDITE (NETTO)</t>
  </si>
  <si>
    <t>QUARTALSAUSWERTUNG</t>
  </si>
  <si>
    <t>Quartal</t>
  </si>
  <si>
    <t>Umsatzerlöse</t>
  </si>
  <si>
    <t>Betriebsergebnis</t>
  </si>
  <si>
    <t>Jahresergebnis</t>
  </si>
  <si>
    <t>EBIT-Marge</t>
  </si>
  <si>
    <t>Anteil Umsatz</t>
  </si>
  <si>
    <t>Q1</t>
  </si>
  <si>
    <t>Q2</t>
  </si>
  <si>
    <t>Q3</t>
  </si>
  <si>
    <t>Q4</t>
  </si>
  <si>
    <t>Gesamt</t>
  </si>
  <si>
    <t>KOSTENSTRUKTUR (JAHR)</t>
  </si>
  <si>
    <t>Aufwandsart</t>
  </si>
  <si>
    <t>Betrag</t>
  </si>
  <si>
    <t>Anteil</t>
  </si>
  <si>
    <t>Materialaufwand</t>
  </si>
  <si>
    <t>Personalaufwand</t>
  </si>
  <si>
    <t>Abschreibungen</t>
  </si>
  <si>
    <t>Sonstige betr. Aufwendungen</t>
  </si>
  <si>
    <t>Zinsaufwendungen</t>
  </si>
  <si>
    <t>Steuern (gesamt)</t>
  </si>
  <si>
    <t>Gesamtaufwand</t>
  </si>
  <si>
    <t>Alle Kennzahlen werden automatisch aus dem Blatt „GuV 2026“ berechnet. Beispielwerte sind frei erfunden und dienen nur der Veranschaulichung.</t>
  </si>
  <si>
    <t>GEWINN- UND VERLUSTRECHNUNG (GuV) 2026</t>
  </si>
  <si>
    <t>Staffelform nach dem Gesamtkostenverfahren (§ 275 Abs. 2 HGB)  ·  alle Beträge in EUR</t>
  </si>
  <si>
    <t>Unternehmen:</t>
  </si>
  <si>
    <t>Muster GmbH  (Platzhalter – bitte ersetzen)</t>
  </si>
  <si>
    <t>Geschäftsjahr:</t>
  </si>
  <si>
    <t>01.01.2026 – 31.12.2026</t>
  </si>
  <si>
    <t>Anschrift:</t>
  </si>
  <si>
    <t>Musterstraße 1, 10115 Musterstadt</t>
  </si>
  <si>
    <t>Stand / erstellt am:</t>
  </si>
  <si>
    <t>31.12.2026</t>
  </si>
  <si>
    <t>Hinweis:  Blau geschriebene Werte sind Eingabefelder – hier eigene Monatswerte eintragen.   Fett dargestellte Zwischen- und Endsummen werden automatisch berechnet (nicht überschreiben).</t>
  </si>
  <si>
    <t>Position</t>
  </si>
  <si>
    <t>Jan</t>
  </si>
  <si>
    <t>Feb</t>
  </si>
  <si>
    <t>Mär</t>
  </si>
  <si>
    <t>Apr</t>
  </si>
  <si>
    <t>Mai</t>
  </si>
  <si>
    <t>Jun</t>
  </si>
  <si>
    <t>Jul</t>
  </si>
  <si>
    <t>Aug</t>
  </si>
  <si>
    <t>Sep</t>
  </si>
  <si>
    <t>Okt</t>
  </si>
  <si>
    <t>Nov</t>
  </si>
  <si>
    <t>Dez</t>
  </si>
  <si>
    <t>Gesamt 2026</t>
  </si>
  <si>
    <t>% v. Umsatz</t>
  </si>
  <si>
    <t>BETRIEBLICHE ERTRÄGE</t>
  </si>
  <si>
    <t>1.  Umsatzerlöse</t>
  </si>
  <si>
    <t>2.  Erhöhung/Verminderung des Bestands an Erzeugnissen</t>
  </si>
  <si>
    <t>3.  Andere aktivierte Eigenleistungen</t>
  </si>
  <si>
    <t>4.  Sonstige betriebliche Erträge</t>
  </si>
  <si>
    <t>Gesamtleistung</t>
  </si>
  <si>
    <t>MATERIALAUFWAND</t>
  </si>
  <si>
    <t>5a.  Roh-, Hilfs- und Betriebsstoffe / Waren</t>
  </si>
  <si>
    <t>5b.  Aufwendungen für bezogene Leistungen</t>
  </si>
  <si>
    <t>Rohergebnis</t>
  </si>
  <si>
    <t>PERSONAL- UND WEITERE BETRIEBLICHE AUFWENDUNGEN</t>
  </si>
  <si>
    <t>6a.  Löhne und Gehälter</t>
  </si>
  <si>
    <t>6b.  Soziale Abgaben und Altersversorgung</t>
  </si>
  <si>
    <t>7.   Abschreibungen</t>
  </si>
  <si>
    <t>8.   Sonstige betriebliche Aufwendungen</t>
  </si>
  <si>
    <t>Betriebsergebnis (EBIT)</t>
  </si>
  <si>
    <t>FINANZERGEBNIS</t>
  </si>
  <si>
    <t>9.   Sonstige Zinsen und ähnliche Erträge</t>
  </si>
  <si>
    <t>10.  Zinsen und ähnliche Aufwendungen</t>
  </si>
  <si>
    <t>Finanzergebnis</t>
  </si>
  <si>
    <t>Ergebnis vor Steuern (EBT)</t>
  </si>
  <si>
    <t>STEUERN UND JAHRESERGEBNIS</t>
  </si>
  <si>
    <t>11.  Steuern vom Einkommen und vom Ertrag</t>
  </si>
  <si>
    <t>12.  Sonstige Steuern</t>
  </si>
  <si>
    <t>JAHRESÜBERSCHUSS / JAHRESFEHLBETRAG</t>
  </si>
  <si>
    <t>Interne Auswertung nach dem Gesamtkostenverfahren. Bestandsveränderungen ggf. mit negativem Vorzeichen erfassen. Beispielwerte dienen nur zur Veranschaulichung und sind frei erfunden.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</si>
</sst>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&quot; €&quot;;[Red]\-#,##0&quot; €&quot;;\–"/>
    <numFmt numFmtId="165" formatCode="0.0%"/>
  </numFmts>
  <fonts count="19" x14ac:knownFonts="1">
    <font>
      <sz val="11"/>
      <color theme="1"/>
      <name val="Calibri"/>
      <family val="2"/>
      <charset val="1"/>
    </font>
    <font>
      <b/>
      <sz val="20"/>
      <color rgb="FFFFFFFF"/>
      <name val="Calibri"/>
      <charset val="1"/>
    </font>
    <font>
      <i/>
      <sz val="10"/>
      <color rgb="FF5A6B7B"/>
      <name val="Calibri"/>
      <charset val="1"/>
    </font>
    <font>
      <b/>
      <sz val="9"/>
      <color rgb="FFFFFFFF"/>
      <name val="Calibri"/>
      <charset val="1"/>
    </font>
    <font>
      <b/>
      <sz val="16"/>
      <color rgb="FF1F3B57"/>
      <name val="Calibri"/>
      <charset val="1"/>
    </font>
    <font>
      <b/>
      <sz val="11"/>
      <color rgb="FFFFFFFF"/>
      <name val="Calibri"/>
      <charset val="1"/>
    </font>
    <font>
      <b/>
      <sz val="9"/>
      <color rgb="FF1F3B57"/>
      <name val="Calibri"/>
      <charset val="1"/>
    </font>
    <font>
      <b/>
      <sz val="10"/>
      <color rgb="FF1A2530"/>
      <name val="Calibri"/>
      <charset val="1"/>
    </font>
    <font>
      <sz val="10"/>
      <color rgb="FF1A2530"/>
      <name val="Calibri"/>
      <charset val="1"/>
    </font>
    <font>
      <b/>
      <sz val="10"/>
      <color rgb="FFFFFFFF"/>
      <name val="Calibri"/>
      <charset val="1"/>
    </font>
    <font>
      <i/>
      <sz val="8.5"/>
      <color rgb="FF5A6B7B"/>
      <name val="Calibri"/>
      <charset val="1"/>
    </font>
    <font>
      <b/>
      <sz val="10"/>
      <color rgb="FF2E5C8A"/>
      <name val="Calibri"/>
      <charset val="1"/>
    </font>
    <font>
      <sz val="10"/>
      <color rgb="FF0563C1"/>
      <name val="Calibri"/>
      <charset val="1"/>
    </font>
    <font>
      <i/>
      <sz val="9"/>
      <color rgb="FF5A6B7B"/>
      <name val="Calibri"/>
      <charset val="1"/>
    </font>
    <font>
      <sz val="10"/>
      <color rgb="FF5A6B7B"/>
      <name val="Calibri"/>
      <charset val="1"/>
    </font>
    <font>
      <b/>
      <sz val="10"/>
      <color rgb="FF1F3B57"/>
      <name val="Calibri"/>
      <charset val="1"/>
    </font>
    <font>
      <b/>
      <sz val="12"/>
      <color rgb="FFFFFFFF"/>
      <name val="Calibri"/>
      <charset val="1"/>
    </font>
    <font>
      <b/>
      <sz val="12"/>
      <color rgb="FFEAD9B8"/>
      <name val="Calibri"/>
      <charset val="1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1F3B57"/>
        <bgColor rgb="FF003366"/>
      </patternFill>
    </fill>
    <fill>
      <patternFill patternType="solid">
        <fgColor rgb="FFC29545"/>
        <bgColor rgb="FF878787"/>
      </patternFill>
    </fill>
    <fill>
      <patternFill patternType="solid">
        <fgColor rgb="FF2E5C8A"/>
        <bgColor rgb="FF5A6B7B"/>
      </patternFill>
    </fill>
    <fill>
      <patternFill patternType="solid">
        <fgColor rgb="FFEEF2F7"/>
        <bgColor rgb="FFF5F8FB"/>
      </patternFill>
    </fill>
    <fill>
      <patternFill patternType="solid">
        <fgColor rgb="FF5B7A99"/>
        <bgColor rgb="FF4F81BD"/>
      </patternFill>
    </fill>
    <fill>
      <patternFill patternType="solid">
        <fgColor rgb="FFDCE6F1"/>
        <bgColor rgb="FFD9D9D9"/>
      </patternFill>
    </fill>
    <fill>
      <patternFill patternType="solid">
        <fgColor rgb="FFF5F8FB"/>
        <bgColor rgb="FFEEF2F7"/>
      </patternFill>
    </fill>
    <fill>
      <patternFill patternType="solid">
        <fgColor rgb="FFEAD9B8"/>
        <bgColor rgb="FFD9D9D9"/>
      </patternFill>
    </fill>
  </fills>
  <borders count="10">
    <border>
      <left/>
      <right/>
      <top/>
      <bottom/>
      <diagonal/>
    </border>
    <border>
      <left style="thin">
        <color rgb="FFB8C6D6"/>
      </left>
      <right style="thin">
        <color rgb="FFB8C6D6"/>
      </right>
      <top style="thin">
        <color rgb="FFB8C6D6"/>
      </top>
      <bottom style="thin">
        <color rgb="FFB8C6D6"/>
      </bottom>
      <diagonal/>
    </border>
    <border>
      <left style="thin">
        <color rgb="FFB8C6D6"/>
      </left>
      <right/>
      <top style="thin">
        <color rgb="FFB8C6D6"/>
      </top>
      <bottom style="thin">
        <color rgb="FFB8C6D6"/>
      </bottom>
      <diagonal/>
    </border>
    <border>
      <left/>
      <right style="thin">
        <color rgb="FFB8C6D6"/>
      </right>
      <top style="thin">
        <color rgb="FFB8C6D6"/>
      </top>
      <bottom style="thin">
        <color rgb="FFB8C6D6"/>
      </bottom>
      <diagonal/>
    </border>
    <border>
      <left style="thin">
        <color rgb="FFB8C6D6"/>
      </left>
      <right style="thin">
        <color rgb="FFB8C6D6"/>
      </right>
      <top/>
      <bottom/>
      <diagonal/>
    </border>
    <border>
      <left style="thin">
        <color rgb="FFB8C6D6"/>
      </left>
      <right/>
      <top/>
      <bottom style="thin">
        <color rgb="FFB8C6D6"/>
      </bottom>
      <diagonal/>
    </border>
    <border>
      <left/>
      <right/>
      <top/>
      <bottom style="thin">
        <color rgb="FFB8C6D6"/>
      </bottom>
      <diagonal/>
    </border>
    <border>
      <left/>
      <right style="thin">
        <color rgb="FFB8C6D6"/>
      </right>
      <top/>
      <bottom style="thin">
        <color rgb="FFB8C6D6"/>
      </bottom>
      <diagonal/>
    </border>
    <border>
      <left style="thin">
        <color rgb="FFB8C6D6"/>
      </left>
      <right/>
      <top/>
      <bottom/>
      <diagonal/>
    </border>
    <border>
      <left/>
      <right style="thin">
        <color rgb="FFB8C6D6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6" borderId="4" xfId="0" applyFont="1" applyFill="1" applyBorder="1" applyAlignment="1">
      <alignment horizontal="left" vertical="center" indent="1"/>
    </xf>
    <xf numFmtId="0" fontId="13" fillId="5" borderId="0" xfId="0" applyFont="1" applyFill="1" applyAlignment="1">
      <alignment horizontal="left" vertical="center" indent="1"/>
    </xf>
    <xf numFmtId="0" fontId="8" fillId="0" borderId="0" xfId="0" applyFont="1"/>
    <xf numFmtId="0" fontId="12" fillId="0" borderId="0" xfId="0" applyFont="1"/>
    <xf numFmtId="0" fontId="10" fillId="0" borderId="0" xfId="0" applyFont="1" applyAlignment="1">
      <alignment horizontal="left" vertical="center" indent="1"/>
    </xf>
    <xf numFmtId="0" fontId="5" fillId="4" borderId="0" xfId="0" applyFont="1" applyFill="1" applyAlignment="1">
      <alignment horizontal="left" vertical="center" indent="1"/>
    </xf>
    <xf numFmtId="165" fontId="4" fillId="5" borderId="0" xfId="0" applyNumberFormat="1" applyFont="1" applyFill="1" applyAlignment="1">
      <alignment horizontal="left" vertical="center" indent="1"/>
    </xf>
    <xf numFmtId="164" fontId="4" fillId="5" borderId="0" xfId="0" applyNumberFormat="1" applyFont="1" applyFill="1" applyAlignment="1">
      <alignment horizontal="left" vertical="center" indent="1"/>
    </xf>
    <xf numFmtId="0" fontId="3" fillId="4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0" fillId="3" borderId="0" xfId="0" applyFill="1"/>
    <xf numFmtId="0" fontId="1" fillId="2" borderId="0" xfId="0" applyFont="1" applyFill="1" applyAlignment="1">
      <alignment horizontal="left" vertical="center" indent="1"/>
    </xf>
    <xf numFmtId="0" fontId="0" fillId="3" borderId="0" xfId="0" applyFill="1"/>
    <xf numFmtId="0" fontId="0" fillId="6" borderId="0" xfId="0" applyFill="1"/>
    <xf numFmtId="0" fontId="6" fillId="7" borderId="1" xfId="0" applyFont="1" applyFill="1" applyBorder="1" applyAlignment="1">
      <alignment horizontal="left" vertical="center" indent="1"/>
    </xf>
    <xf numFmtId="0" fontId="6" fillId="7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indent="1"/>
    </xf>
    <xf numFmtId="164" fontId="8" fillId="0" borderId="1" xfId="0" applyNumberFormat="1" applyFont="1" applyBorder="1" applyAlignment="1">
      <alignment horizontal="right" vertical="center"/>
    </xf>
    <xf numFmtId="165" fontId="8" fillId="0" borderId="1" xfId="0" applyNumberFormat="1" applyFont="1" applyBorder="1" applyAlignment="1">
      <alignment horizontal="right" vertical="center"/>
    </xf>
    <xf numFmtId="0" fontId="9" fillId="2" borderId="1" xfId="0" applyFont="1" applyFill="1" applyBorder="1" applyAlignment="1">
      <alignment horizontal="left" vertical="center" indent="1"/>
    </xf>
    <xf numFmtId="164" fontId="9" fillId="2" borderId="1" xfId="0" applyNumberFormat="1" applyFont="1" applyFill="1" applyBorder="1" applyAlignment="1">
      <alignment horizontal="right" vertical="center"/>
    </xf>
    <xf numFmtId="165" fontId="9" fillId="2" borderId="1" xfId="0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horizontal="left" vertical="center" indent="1"/>
    </xf>
    <xf numFmtId="0" fontId="11" fillId="0" borderId="0" xfId="0" applyFont="1"/>
    <xf numFmtId="0" fontId="9" fillId="4" borderId="2" xfId="0" applyFont="1" applyFill="1" applyBorder="1" applyAlignment="1">
      <alignment horizontal="left" vertical="center" indent="1"/>
    </xf>
    <xf numFmtId="0" fontId="9" fillId="4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center" indent="1"/>
    </xf>
    <xf numFmtId="164" fontId="12" fillId="0" borderId="6" xfId="0" applyNumberFormat="1" applyFont="1" applyBorder="1" applyAlignment="1">
      <alignment horizontal="right" vertical="center"/>
    </xf>
    <xf numFmtId="164" fontId="7" fillId="5" borderId="6" xfId="0" applyNumberFormat="1" applyFont="1" applyFill="1" applyBorder="1" applyAlignment="1">
      <alignment horizontal="right" vertical="center"/>
    </xf>
    <xf numFmtId="165" fontId="14" fillId="0" borderId="7" xfId="0" applyNumberFormat="1" applyFont="1" applyBorder="1" applyAlignment="1">
      <alignment horizontal="right" vertical="center"/>
    </xf>
    <xf numFmtId="0" fontId="8" fillId="8" borderId="5" xfId="0" applyFont="1" applyFill="1" applyBorder="1" applyAlignment="1">
      <alignment horizontal="left" vertical="center" indent="1"/>
    </xf>
    <xf numFmtId="164" fontId="12" fillId="8" borderId="6" xfId="0" applyNumberFormat="1" applyFont="1" applyFill="1" applyBorder="1" applyAlignment="1">
      <alignment horizontal="right" vertical="center"/>
    </xf>
    <xf numFmtId="0" fontId="15" fillId="7" borderId="8" xfId="0" applyFont="1" applyFill="1" applyBorder="1" applyAlignment="1">
      <alignment horizontal="left" vertical="center" indent="1"/>
    </xf>
    <xf numFmtId="164" fontId="15" fillId="7" borderId="0" xfId="0" applyNumberFormat="1" applyFont="1" applyFill="1" applyAlignment="1">
      <alignment horizontal="right" vertical="center"/>
    </xf>
    <xf numFmtId="164" fontId="15" fillId="9" borderId="0" xfId="0" applyNumberFormat="1" applyFont="1" applyFill="1" applyAlignment="1">
      <alignment horizontal="right" vertical="center"/>
    </xf>
    <xf numFmtId="165" fontId="15" fillId="7" borderId="9" xfId="0" applyNumberFormat="1" applyFont="1" applyFill="1" applyBorder="1" applyAlignment="1">
      <alignment horizontal="right" vertical="center"/>
    </xf>
    <xf numFmtId="0" fontId="16" fillId="2" borderId="8" xfId="0" applyFont="1" applyFill="1" applyBorder="1" applyAlignment="1">
      <alignment horizontal="left" vertical="center" indent="1"/>
    </xf>
    <xf numFmtId="164" fontId="9" fillId="2" borderId="0" xfId="0" applyNumberFormat="1" applyFont="1" applyFill="1" applyAlignment="1">
      <alignment horizontal="right" vertical="center"/>
    </xf>
    <xf numFmtId="164" fontId="17" fillId="2" borderId="0" xfId="0" applyNumberFormat="1" applyFont="1" applyFill="1" applyAlignment="1">
      <alignment horizontal="right" vertical="center"/>
    </xf>
    <xf numFmtId="165" fontId="5" fillId="2" borderId="9" xfId="0" applyNumberFormat="1" applyFont="1" applyFill="1" applyBorder="1" applyAlignment="1">
      <alignment horizontal="right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8C6D6"/>
      <rgbColor rgb="FF878787"/>
      <rgbColor rgb="FF9AAEC2"/>
      <rgbColor rgb="FF993366"/>
      <rgbColor rgb="FFF5F8FB"/>
      <rgbColor rgb="FFEEF2F7"/>
      <rgbColor rgb="FF660066"/>
      <rgbColor rgb="FFFF8080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6F1"/>
      <rgbColor rgb="FFCCFFCC"/>
      <rgbColor rgb="FFFFFF99"/>
      <rgbColor rgb="FF99CCFF"/>
      <rgbColor rgb="FFFF99CC"/>
      <rgbColor rgb="FFCC99FF"/>
      <rgbColor rgb="FFEAD9B8"/>
      <rgbColor rgb="FF4F81BD"/>
      <rgbColor rgb="FF33CCCC"/>
      <rgbColor rgb="FF99CC00"/>
      <rgbColor rgb="FFFFCC00"/>
      <rgbColor rgb="FFC29545"/>
      <rgbColor rgb="FFFF6600"/>
      <rgbColor rgb="FF5A6B7B"/>
      <rgbColor rgb="FF7A8CA0"/>
      <rgbColor rgb="FF003366"/>
      <rgbColor rgb="FF5B7A99"/>
      <rgbColor rgb="FF003300"/>
      <rgbColor rgb="FF1A2530"/>
      <rgbColor rgb="FF993300"/>
      <rgbColor rgb="FF993366"/>
      <rgbColor rgb="FF2E5C8A"/>
      <rgbColor rgb="FF1F3B57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Umsatz und Betriebsergebnis je Monat 2026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Umsatzerlöse</c:v>
          </c:tx>
          <c:spPr>
            <a:solidFill>
              <a:srgbClr val="2E5C8A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'GuV 2026'!$C$9:$N$9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Mär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'GuV 2026'!$C$11:$N$11</c:f>
              <c:numCache>
                <c:formatCode>General</c:formatCode>
                <c:ptCount val="12"/>
                <c:pt idx="0">
                  <c:v>92000</c:v>
                </c:pt>
                <c:pt idx="1">
                  <c:v>88000</c:v>
                </c:pt>
                <c:pt idx="2">
                  <c:v>105000</c:v>
                </c:pt>
                <c:pt idx="3">
                  <c:v>98000</c:v>
                </c:pt>
                <c:pt idx="4">
                  <c:v>110000</c:v>
                </c:pt>
                <c:pt idx="5">
                  <c:v>118000</c:v>
                </c:pt>
                <c:pt idx="6">
                  <c:v>96000</c:v>
                </c:pt>
                <c:pt idx="7">
                  <c:v>84000</c:v>
                </c:pt>
                <c:pt idx="8">
                  <c:v>112000</c:v>
                </c:pt>
                <c:pt idx="9">
                  <c:v>121000</c:v>
                </c:pt>
                <c:pt idx="10">
                  <c:v>130000</c:v>
                </c:pt>
                <c:pt idx="11">
                  <c:v>108000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FC-430E-A24F-0DEADB7FE5F6}"/>
            </c:ext>
          </c:extLst>
        </c:ser>
        <c:ser>
          <c:idx val="1"/>
          <c:order val="1"/>
          <c:tx>
            <c:v>Betriebsergebnis (EBIT)</c:v>
          </c:tx>
          <c:spPr>
            <a:solidFill>
              <a:srgbClr val="C29545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'GuV 2026'!$C$9:$N$9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Mär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'GuV 2026'!$C$25:$N$25</c:f>
              <c:numCache>
                <c:formatCode>General</c:formatCode>
                <c:ptCount val="12"/>
                <c:pt idx="0">
                  <c:v>3300</c:v>
                </c:pt>
                <c:pt idx="1">
                  <c:v>-1500</c:v>
                </c:pt>
                <c:pt idx="2">
                  <c:v>12300</c:v>
                </c:pt>
                <c:pt idx="3">
                  <c:v>7300</c:v>
                </c:pt>
                <c:pt idx="4">
                  <c:v>12800</c:v>
                </c:pt>
                <c:pt idx="5">
                  <c:v>17500</c:v>
                </c:pt>
                <c:pt idx="6">
                  <c:v>1800</c:v>
                </c:pt>
                <c:pt idx="7">
                  <c:v>-5100</c:v>
                </c:pt>
                <c:pt idx="8">
                  <c:v>16900</c:v>
                </c:pt>
                <c:pt idx="9">
                  <c:v>19800</c:v>
                </c:pt>
                <c:pt idx="10">
                  <c:v>20100</c:v>
                </c:pt>
                <c:pt idx="11">
                  <c:v>4200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FC-430E-A24F-0DEADB7FE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166653"/>
        <c:axId val="87268848"/>
      </c:barChart>
      <c:catAx>
        <c:axId val="8216665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87268848"/>
        <c:crosses val="autoZero"/>
        <c:auto val="1"/>
        <c:lblAlgn val="ctr"/>
        <c:lblOffset val="100"/>
        <c:noMultiLvlLbl val="0"/>
      </c:catAx>
      <c:valAx>
        <c:axId val="87268848"/>
        <c:scaling>
          <c:orientation val="minMax"/>
        </c:scaling>
        <c:delete val="0"/>
        <c:axPos val="l"/>
        <c:numFmt formatCode="#,##0&quot; €&quot;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82166653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DCE6F1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5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500" b="1" strike="noStrike" spc="-1">
                <a:solidFill>
                  <a:srgbClr val="000000"/>
                </a:solidFill>
                <a:latin typeface="Calibri"/>
              </a:rPr>
              <a:t>Kostenstruktur nach Aufwandsarten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1F3B57"/>
              </a:solidFill>
              <a:ln w="0"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8DAB-4BA3-A8B3-D0E9ED4A3A2B}"/>
              </c:ext>
            </c:extLst>
          </c:dPt>
          <c:dPt>
            <c:idx val="1"/>
            <c:bubble3D val="0"/>
            <c:spPr>
              <a:solidFill>
                <a:srgbClr val="2E5C8A"/>
              </a:solidFill>
              <a:ln w="0"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8DAB-4BA3-A8B3-D0E9ED4A3A2B}"/>
              </c:ext>
            </c:extLst>
          </c:dPt>
          <c:dPt>
            <c:idx val="2"/>
            <c:bubble3D val="0"/>
            <c:spPr>
              <a:solidFill>
                <a:srgbClr val="5B7A99"/>
              </a:solidFill>
              <a:ln w="0"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8DAB-4BA3-A8B3-D0E9ED4A3A2B}"/>
              </c:ext>
            </c:extLst>
          </c:dPt>
          <c:dPt>
            <c:idx val="3"/>
            <c:bubble3D val="0"/>
            <c:spPr>
              <a:solidFill>
                <a:srgbClr val="C29545"/>
              </a:solidFill>
              <a:ln w="0"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8DAB-4BA3-A8B3-D0E9ED4A3A2B}"/>
              </c:ext>
            </c:extLst>
          </c:dPt>
          <c:dPt>
            <c:idx val="4"/>
            <c:bubble3D val="0"/>
            <c:spPr>
              <a:solidFill>
                <a:srgbClr val="9AAEC2"/>
              </a:solidFill>
              <a:ln w="0"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8DAB-4BA3-A8B3-D0E9ED4A3A2B}"/>
              </c:ext>
            </c:extLst>
          </c:dPt>
          <c:dPt>
            <c:idx val="5"/>
            <c:bubble3D val="0"/>
            <c:spPr>
              <a:solidFill>
                <a:srgbClr val="7A8CA0"/>
              </a:solidFill>
              <a:ln w="0"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8DAB-4BA3-A8B3-D0E9ED4A3A2B}"/>
              </c:ext>
            </c:extLst>
          </c:dPt>
          <c:dLbls>
            <c:dLbl>
              <c:idx val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1-8DAB-4BA3-A8B3-D0E9ED4A3A2B}"/>
                </c:ext>
              </c:extLst>
            </c:dLbl>
            <c:dLbl>
              <c:idx val="1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3-8DAB-4BA3-A8B3-D0E9ED4A3A2B}"/>
                </c:ext>
              </c:extLst>
            </c:dLbl>
            <c:dLbl>
              <c:idx val="2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5-8DAB-4BA3-A8B3-D0E9ED4A3A2B}"/>
                </c:ext>
              </c:extLst>
            </c:dLbl>
            <c:dLbl>
              <c:idx val="3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7-8DAB-4BA3-A8B3-D0E9ED4A3A2B}"/>
                </c:ext>
              </c:extLst>
            </c:dLbl>
            <c:dLbl>
              <c:idx val="4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9-8DAB-4BA3-A8B3-D0E9ED4A3A2B}"/>
                </c:ext>
              </c:extLst>
            </c:dLbl>
            <c:dLbl>
              <c:idx val="5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B-8DAB-4BA3-A8B3-D0E9ED4A3A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de-DE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1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Dashboard!$B$25:$B$30</c:f>
              <c:strCache>
                <c:ptCount val="6"/>
                <c:pt idx="0">
                  <c:v>Materialaufwand</c:v>
                </c:pt>
                <c:pt idx="1">
                  <c:v>Personalaufwand</c:v>
                </c:pt>
                <c:pt idx="2">
                  <c:v>Abschreibungen</c:v>
                </c:pt>
                <c:pt idx="3">
                  <c:v>Sonstige betr. Aufwendungen</c:v>
                </c:pt>
                <c:pt idx="4">
                  <c:v>Zinsaufwendungen</c:v>
                </c:pt>
                <c:pt idx="5">
                  <c:v>Steuern (gesamt)</c:v>
                </c:pt>
              </c:strCache>
            </c:strRef>
          </c:cat>
          <c:val>
            <c:numRef>
              <c:f>Dashboard!$C$25:$C$30</c:f>
              <c:numCache>
                <c:formatCode>General</c:formatCode>
                <c:ptCount val="6"/>
                <c:pt idx="0">
                  <c:v>460800</c:v>
                </c:pt>
                <c:pt idx="1">
                  <c:v>506400</c:v>
                </c:pt>
                <c:pt idx="2">
                  <c:v>57600</c:v>
                </c:pt>
                <c:pt idx="3">
                  <c:v>169100</c:v>
                </c:pt>
                <c:pt idx="4">
                  <c:v>14340</c:v>
                </c:pt>
                <c:pt idx="5">
                  <c:v>28900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DAB-4BA3-A8B3-D0E9ED4A3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0">
          <a:noFill/>
        </a:ln>
      </c:spPr>
    </c:plotArea>
    <c:legend>
      <c:legendPos val="r"/>
      <c:layout>
        <c:manualLayout>
          <c:xMode val="edge"/>
          <c:yMode val="edge"/>
          <c:x val="0.51947442152553025"/>
          <c:y val="0.27163353459741302"/>
          <c:w val="0.45598570117385634"/>
          <c:h val="0.68961783364523377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sz="8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DCE6F1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123825</xdr:rowOff>
    </xdr:from>
    <xdr:to>
      <xdr:col>6</xdr:col>
      <xdr:colOff>1047750</xdr:colOff>
      <xdr:row>46</xdr:row>
      <xdr:rowOff>115200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95250</xdr:colOff>
      <xdr:row>20</xdr:row>
      <xdr:rowOff>28575</xdr:rowOff>
    </xdr:from>
    <xdr:to>
      <xdr:col>7</xdr:col>
      <xdr:colOff>0</xdr:colOff>
      <xdr:row>31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65"/>
  <sheetViews>
    <sheetView showGridLines="0" tabSelected="1" zoomScaleNormal="100" workbookViewId="0">
      <selection activeCell="K51" sqref="K51"/>
    </sheetView>
  </sheetViews>
  <sheetFormatPr baseColWidth="10" defaultColWidth="8.7109375" defaultRowHeight="15" x14ac:dyDescent="0.25"/>
  <cols>
    <col min="1" max="1" width="2.42578125" customWidth="1"/>
    <col min="2" max="2" width="26" customWidth="1"/>
    <col min="3" max="7" width="16" customWidth="1"/>
    <col min="8" max="8" width="2.42578125" customWidth="1"/>
  </cols>
  <sheetData>
    <row r="2" spans="2:7" ht="39.75" customHeight="1" x14ac:dyDescent="0.25">
      <c r="B2" s="12" t="s">
        <v>0</v>
      </c>
      <c r="C2" s="12"/>
      <c r="D2" s="12"/>
      <c r="E2" s="12"/>
      <c r="F2" s="12"/>
      <c r="G2" s="12"/>
    </row>
    <row r="3" spans="2:7" ht="3.75" customHeight="1" x14ac:dyDescent="0.25">
      <c r="B3" s="11"/>
      <c r="C3" s="11"/>
      <c r="D3" s="11"/>
      <c r="E3" s="11"/>
      <c r="F3" s="11"/>
      <c r="G3" s="11"/>
    </row>
    <row r="4" spans="2:7" ht="19.5" customHeight="1" x14ac:dyDescent="0.25">
      <c r="B4" s="10" t="s">
        <v>1</v>
      </c>
      <c r="C4" s="10"/>
      <c r="D4" s="10"/>
      <c r="E4" s="10"/>
      <c r="F4" s="10"/>
      <c r="G4" s="10"/>
    </row>
    <row r="6" spans="2:7" ht="19.5" customHeight="1" x14ac:dyDescent="0.25">
      <c r="B6" s="9" t="s">
        <v>2</v>
      </c>
      <c r="C6" s="9"/>
      <c r="D6" s="9" t="s">
        <v>3</v>
      </c>
      <c r="E6" s="9"/>
      <c r="F6" s="9" t="s">
        <v>4</v>
      </c>
      <c r="G6" s="9"/>
    </row>
    <row r="7" spans="2:7" ht="30" customHeight="1" x14ac:dyDescent="0.25">
      <c r="B7" s="8">
        <f>'GuV 2026'!$O$11</f>
        <v>1262000</v>
      </c>
      <c r="C7" s="8"/>
      <c r="D7" s="8">
        <f>'GuV 2026'!$O$15-'GuV 2026'!$O$25</f>
        <v>1193900</v>
      </c>
      <c r="E7" s="8"/>
      <c r="F7" s="8">
        <f>'GuV 2026'!$O$25</f>
        <v>109400</v>
      </c>
      <c r="G7" s="8"/>
    </row>
    <row r="8" spans="2:7" ht="3" customHeight="1" x14ac:dyDescent="0.25">
      <c r="B8" s="13"/>
      <c r="C8" s="13"/>
      <c r="D8" s="14"/>
      <c r="E8" s="14"/>
      <c r="F8" s="13"/>
      <c r="G8" s="13"/>
    </row>
    <row r="10" spans="2:7" ht="19.5" customHeight="1" x14ac:dyDescent="0.25">
      <c r="B10" s="9" t="s">
        <v>5</v>
      </c>
      <c r="C10" s="9"/>
      <c r="D10" s="9" t="s">
        <v>6</v>
      </c>
      <c r="E10" s="9"/>
      <c r="F10" s="9" t="s">
        <v>7</v>
      </c>
      <c r="G10" s="9"/>
    </row>
    <row r="11" spans="2:7" ht="30" customHeight="1" x14ac:dyDescent="0.25">
      <c r="B11" s="7">
        <f>IFERROR('GuV 2026'!$O$25/'GuV 2026'!$O$11,0)</f>
        <v>8.6687797147385101E-2</v>
      </c>
      <c r="C11" s="7"/>
      <c r="D11" s="8">
        <f>'GuV 2026'!$O$34</f>
        <v>67770</v>
      </c>
      <c r="E11" s="8"/>
      <c r="F11" s="7">
        <f>IFERROR('GuV 2026'!$O$34/'GuV 2026'!$O$11,0)</f>
        <v>5.3700475435816165E-2</v>
      </c>
      <c r="G11" s="7"/>
    </row>
    <row r="12" spans="2:7" ht="3" customHeight="1" x14ac:dyDescent="0.25">
      <c r="B12" s="14"/>
      <c r="C12" s="14"/>
      <c r="D12" s="13"/>
      <c r="E12" s="13"/>
      <c r="F12" s="14"/>
      <c r="G12" s="14"/>
    </row>
    <row r="14" spans="2:7" ht="19.5" customHeight="1" x14ac:dyDescent="0.25">
      <c r="B14" s="6" t="s">
        <v>8</v>
      </c>
      <c r="C14" s="6"/>
      <c r="D14" s="6"/>
      <c r="E14" s="6"/>
      <c r="F14" s="6"/>
      <c r="G14" s="6"/>
    </row>
    <row r="15" spans="2:7" x14ac:dyDescent="0.25">
      <c r="B15" s="15" t="s">
        <v>9</v>
      </c>
      <c r="C15" s="16" t="s">
        <v>10</v>
      </c>
      <c r="D15" s="16" t="s">
        <v>11</v>
      </c>
      <c r="E15" s="16" t="s">
        <v>12</v>
      </c>
      <c r="F15" s="16" t="s">
        <v>13</v>
      </c>
      <c r="G15" s="16" t="s">
        <v>14</v>
      </c>
    </row>
    <row r="16" spans="2:7" x14ac:dyDescent="0.25">
      <c r="B16" s="17" t="s">
        <v>15</v>
      </c>
      <c r="C16" s="18">
        <f>SUM('GuV 2026'!C11:E11)</f>
        <v>285000</v>
      </c>
      <c r="D16" s="18">
        <f>SUM('GuV 2026'!C25:E25)</f>
        <v>14100</v>
      </c>
      <c r="E16" s="18">
        <f>SUM('GuV 2026'!C34:E34)</f>
        <v>6640</v>
      </c>
      <c r="F16" s="19">
        <f>IFERROR(D16/C16,0)</f>
        <v>4.9473684210526316E-2</v>
      </c>
      <c r="G16" s="19">
        <f>IFERROR(C16/'GuV 2026'!$O$11,0)</f>
        <v>0.22583201267828842</v>
      </c>
    </row>
    <row r="17" spans="2:7" x14ac:dyDescent="0.25">
      <c r="B17" s="17" t="s">
        <v>16</v>
      </c>
      <c r="C17" s="18">
        <f>SUM('GuV 2026'!F11:H11)</f>
        <v>326000</v>
      </c>
      <c r="D17" s="18">
        <f>SUM('GuV 2026'!F25:H25)</f>
        <v>37600</v>
      </c>
      <c r="E17" s="18">
        <f>SUM('GuV 2026'!F34:H34)</f>
        <v>25285</v>
      </c>
      <c r="F17" s="19">
        <f>IFERROR(D17/C17,0)</f>
        <v>0.11533742331288344</v>
      </c>
      <c r="G17" s="19">
        <f>IFERROR(C17/'GuV 2026'!$O$11,0)</f>
        <v>0.2583201267828843</v>
      </c>
    </row>
    <row r="18" spans="2:7" x14ac:dyDescent="0.25">
      <c r="B18" s="17" t="s">
        <v>17</v>
      </c>
      <c r="C18" s="18">
        <f>SUM('GuV 2026'!I11:K11)</f>
        <v>292000</v>
      </c>
      <c r="D18" s="18">
        <f>SUM('GuV 2026'!I25:K25)</f>
        <v>13600</v>
      </c>
      <c r="E18" s="18">
        <f>SUM('GuV 2026'!I34:K34)</f>
        <v>5540</v>
      </c>
      <c r="F18" s="19">
        <f>IFERROR(D18/C18,0)</f>
        <v>4.6575342465753428E-2</v>
      </c>
      <c r="G18" s="19">
        <f>IFERROR(C18/'GuV 2026'!$O$11,0)</f>
        <v>0.23137876386687797</v>
      </c>
    </row>
    <row r="19" spans="2:7" x14ac:dyDescent="0.25">
      <c r="B19" s="17" t="s">
        <v>18</v>
      </c>
      <c r="C19" s="18">
        <f>SUM('GuV 2026'!L11:N11)</f>
        <v>359000</v>
      </c>
      <c r="D19" s="18">
        <f>SUM('GuV 2026'!L25:N25)</f>
        <v>44100</v>
      </c>
      <c r="E19" s="18">
        <f>SUM('GuV 2026'!L34:N34)</f>
        <v>30305</v>
      </c>
      <c r="F19" s="19">
        <f>IFERROR(D19/C19,0)</f>
        <v>0.12284122562674095</v>
      </c>
      <c r="G19" s="19">
        <f>IFERROR(C19/'GuV 2026'!$O$11,0)</f>
        <v>0.28446909667194931</v>
      </c>
    </row>
    <row r="20" spans="2:7" x14ac:dyDescent="0.25">
      <c r="B20" s="20" t="s">
        <v>19</v>
      </c>
      <c r="C20" s="21">
        <f>SUM(C16:C19)</f>
        <v>1262000</v>
      </c>
      <c r="D20" s="21">
        <f>SUM(D16:D19)</f>
        <v>109400</v>
      </c>
      <c r="E20" s="21">
        <f>SUM(E16:E19)</f>
        <v>67770</v>
      </c>
      <c r="F20" s="22">
        <f>IFERROR(D20/C20,0)</f>
        <v>8.6687797147385101E-2</v>
      </c>
      <c r="G20" s="22">
        <v>1</v>
      </c>
    </row>
    <row r="23" spans="2:7" ht="19.5" customHeight="1" x14ac:dyDescent="0.25">
      <c r="B23" s="6" t="s">
        <v>20</v>
      </c>
      <c r="C23" s="6"/>
      <c r="D23" s="6"/>
    </row>
    <row r="24" spans="2:7" x14ac:dyDescent="0.25">
      <c r="B24" s="15" t="s">
        <v>21</v>
      </c>
      <c r="C24" s="16" t="s">
        <v>22</v>
      </c>
      <c r="D24" s="16" t="s">
        <v>23</v>
      </c>
    </row>
    <row r="25" spans="2:7" x14ac:dyDescent="0.25">
      <c r="B25" s="23" t="s">
        <v>24</v>
      </c>
      <c r="C25" s="18">
        <f>'GuV 2026'!$O$17+'GuV 2026'!$O$18</f>
        <v>460800</v>
      </c>
      <c r="D25" s="19">
        <f t="shared" ref="D25:D30" si="0">IFERROR(C25/$C$31,0)</f>
        <v>0.37247199185217517</v>
      </c>
    </row>
    <row r="26" spans="2:7" x14ac:dyDescent="0.25">
      <c r="B26" s="23" t="s">
        <v>25</v>
      </c>
      <c r="C26" s="18">
        <f>'GuV 2026'!$O$21+'GuV 2026'!$O$22</f>
        <v>506400</v>
      </c>
      <c r="D26" s="19">
        <f t="shared" si="0"/>
        <v>0.40933119937921336</v>
      </c>
    </row>
    <row r="27" spans="2:7" x14ac:dyDescent="0.25">
      <c r="B27" s="23" t="s">
        <v>26</v>
      </c>
      <c r="C27" s="18">
        <f>'GuV 2026'!$O$23</f>
        <v>57600</v>
      </c>
      <c r="D27" s="19">
        <f t="shared" si="0"/>
        <v>4.6558998981521896E-2</v>
      </c>
    </row>
    <row r="28" spans="2:7" x14ac:dyDescent="0.25">
      <c r="B28" s="23" t="s">
        <v>27</v>
      </c>
      <c r="C28" s="18">
        <f>'GuV 2026'!$O$24</f>
        <v>169100</v>
      </c>
      <c r="D28" s="19">
        <f t="shared" si="0"/>
        <v>0.13668622791276655</v>
      </c>
    </row>
    <row r="29" spans="2:7" x14ac:dyDescent="0.25">
      <c r="B29" s="23" t="s">
        <v>28</v>
      </c>
      <c r="C29" s="18">
        <f>'GuV 2026'!$O$28</f>
        <v>14340</v>
      </c>
      <c r="D29" s="19">
        <f t="shared" si="0"/>
        <v>1.1591250788108055E-2</v>
      </c>
    </row>
    <row r="30" spans="2:7" x14ac:dyDescent="0.25">
      <c r="B30" s="23" t="s">
        <v>29</v>
      </c>
      <c r="C30" s="18">
        <f>'GuV 2026'!$O$32+'GuV 2026'!$O$33</f>
        <v>28900</v>
      </c>
      <c r="D30" s="19">
        <f t="shared" si="0"/>
        <v>2.3360331086214981E-2</v>
      </c>
    </row>
    <row r="31" spans="2:7" x14ac:dyDescent="0.25">
      <c r="B31" s="20" t="s">
        <v>30</v>
      </c>
      <c r="C31" s="21">
        <f>SUM(C25:C30)</f>
        <v>1237140</v>
      </c>
      <c r="D31" s="22">
        <v>1</v>
      </c>
    </row>
    <row r="65" spans="2:7" x14ac:dyDescent="0.25">
      <c r="B65" s="5" t="s">
        <v>31</v>
      </c>
      <c r="C65" s="5"/>
      <c r="D65" s="5"/>
      <c r="E65" s="5"/>
      <c r="F65" s="5"/>
      <c r="G65" s="5"/>
    </row>
  </sheetData>
  <mergeCells count="18">
    <mergeCell ref="B65:G65"/>
    <mergeCell ref="B11:C11"/>
    <mergeCell ref="D11:E11"/>
    <mergeCell ref="F11:G11"/>
    <mergeCell ref="B14:G14"/>
    <mergeCell ref="B23:D23"/>
    <mergeCell ref="B7:C7"/>
    <mergeCell ref="D7:E7"/>
    <mergeCell ref="F7:G7"/>
    <mergeCell ref="B10:C10"/>
    <mergeCell ref="D10:E10"/>
    <mergeCell ref="F10:G10"/>
    <mergeCell ref="B2:G2"/>
    <mergeCell ref="B3:G3"/>
    <mergeCell ref="B4:G4"/>
    <mergeCell ref="B6:C6"/>
    <mergeCell ref="D6:E6"/>
    <mergeCell ref="F6:G6"/>
  </mergeCells>
  <pageMargins left="0.75" right="0.75" top="1" bottom="1" header="0.511811023622047" footer="0.511811023622047"/>
  <pageSetup fitToHeight="0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P36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/>
    </sheetView>
  </sheetViews>
  <sheetFormatPr baseColWidth="10" defaultColWidth="8.7109375" defaultRowHeight="15" x14ac:dyDescent="0.25"/>
  <cols>
    <col min="1" max="1" width="2.42578125" customWidth="1"/>
    <col min="2" max="2" width="44" customWidth="1"/>
    <col min="3" max="14" width="10.5703125" customWidth="1"/>
    <col min="15" max="15" width="13.42578125" customWidth="1"/>
    <col min="16" max="16" width="10.5703125" customWidth="1"/>
    <col min="17" max="17" width="2.42578125" customWidth="1"/>
  </cols>
  <sheetData>
    <row r="2" spans="2:16" ht="39.75" customHeight="1" x14ac:dyDescent="0.25">
      <c r="B2" s="12" t="s">
        <v>32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2:16" ht="3.75" customHeight="1" x14ac:dyDescent="0.25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2:16" ht="19.5" customHeight="1" x14ac:dyDescent="0.25">
      <c r="B4" s="10" t="s">
        <v>33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2:16" ht="6" customHeight="1" x14ac:dyDescent="0.25"/>
    <row r="6" spans="2:16" x14ac:dyDescent="0.25">
      <c r="B6" s="24" t="s">
        <v>34</v>
      </c>
      <c r="D6" s="4" t="s">
        <v>35</v>
      </c>
      <c r="E6" s="4"/>
      <c r="F6" s="4"/>
      <c r="G6" s="4"/>
      <c r="H6" s="4"/>
      <c r="J6" s="24" t="s">
        <v>36</v>
      </c>
      <c r="L6" s="3" t="s">
        <v>37</v>
      </c>
      <c r="M6" s="3"/>
      <c r="N6" s="3"/>
      <c r="O6" s="3"/>
      <c r="P6" s="3"/>
    </row>
    <row r="7" spans="2:16" x14ac:dyDescent="0.25">
      <c r="B7" s="24" t="s">
        <v>38</v>
      </c>
      <c r="D7" s="4" t="s">
        <v>39</v>
      </c>
      <c r="E7" s="4"/>
      <c r="F7" s="4"/>
      <c r="G7" s="4"/>
      <c r="H7" s="4"/>
      <c r="J7" s="24" t="s">
        <v>40</v>
      </c>
      <c r="L7" s="3" t="s">
        <v>41</v>
      </c>
      <c r="M7" s="3"/>
      <c r="N7" s="3"/>
      <c r="O7" s="3"/>
      <c r="P7" s="3"/>
    </row>
    <row r="8" spans="2:16" ht="24" customHeight="1" x14ac:dyDescent="0.25">
      <c r="B8" s="2" t="s">
        <v>42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2:16" ht="21.75" customHeight="1" x14ac:dyDescent="0.25">
      <c r="B9" s="25" t="s">
        <v>43</v>
      </c>
      <c r="C9" s="26" t="s">
        <v>44</v>
      </c>
      <c r="D9" s="26" t="s">
        <v>45</v>
      </c>
      <c r="E9" s="26" t="s">
        <v>46</v>
      </c>
      <c r="F9" s="26" t="s">
        <v>47</v>
      </c>
      <c r="G9" s="26" t="s">
        <v>48</v>
      </c>
      <c r="H9" s="26" t="s">
        <v>49</v>
      </c>
      <c r="I9" s="26" t="s">
        <v>50</v>
      </c>
      <c r="J9" s="26" t="s">
        <v>51</v>
      </c>
      <c r="K9" s="26" t="s">
        <v>52</v>
      </c>
      <c r="L9" s="26" t="s">
        <v>53</v>
      </c>
      <c r="M9" s="26" t="s">
        <v>54</v>
      </c>
      <c r="N9" s="26" t="s">
        <v>55</v>
      </c>
      <c r="O9" s="27" t="s">
        <v>56</v>
      </c>
      <c r="P9" s="28" t="s">
        <v>57</v>
      </c>
    </row>
    <row r="10" spans="2:16" ht="18" customHeight="1" x14ac:dyDescent="0.25">
      <c r="B10" s="1" t="s">
        <v>58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2:16" x14ac:dyDescent="0.25">
      <c r="B11" s="29" t="s">
        <v>59</v>
      </c>
      <c r="C11" s="30">
        <v>92000</v>
      </c>
      <c r="D11" s="30">
        <v>88000</v>
      </c>
      <c r="E11" s="30">
        <v>105000</v>
      </c>
      <c r="F11" s="30">
        <v>98000</v>
      </c>
      <c r="G11" s="30">
        <v>110000</v>
      </c>
      <c r="H11" s="30">
        <v>118000</v>
      </c>
      <c r="I11" s="30">
        <v>96000</v>
      </c>
      <c r="J11" s="30">
        <v>84000</v>
      </c>
      <c r="K11" s="30">
        <v>112000</v>
      </c>
      <c r="L11" s="30">
        <v>121000</v>
      </c>
      <c r="M11" s="30">
        <v>130000</v>
      </c>
      <c r="N11" s="30">
        <v>108000</v>
      </c>
      <c r="O11" s="31">
        <f>SUM(C11:N11)</f>
        <v>1262000</v>
      </c>
      <c r="P11" s="32">
        <f>IFERROR(O11/O11,"")</f>
        <v>1</v>
      </c>
    </row>
    <row r="12" spans="2:16" x14ac:dyDescent="0.25">
      <c r="B12" s="33" t="s">
        <v>60</v>
      </c>
      <c r="C12" s="34">
        <v>1500</v>
      </c>
      <c r="D12" s="34">
        <v>-800</v>
      </c>
      <c r="E12" s="34">
        <v>2200</v>
      </c>
      <c r="F12" s="34">
        <v>-500</v>
      </c>
      <c r="G12" s="34">
        <v>900</v>
      </c>
      <c r="H12" s="34">
        <v>1800</v>
      </c>
      <c r="I12" s="34">
        <v>-1200</v>
      </c>
      <c r="J12" s="34">
        <v>-2000</v>
      </c>
      <c r="K12" s="34">
        <v>1600</v>
      </c>
      <c r="L12" s="34">
        <v>2400</v>
      </c>
      <c r="M12" s="34">
        <v>800</v>
      </c>
      <c r="N12" s="34">
        <v>-700</v>
      </c>
      <c r="O12" s="31">
        <f>SUM(C12:N12)</f>
        <v>6000</v>
      </c>
      <c r="P12" s="32">
        <f>IFERROR(O12/O11,"")</f>
        <v>4.7543581616481777E-3</v>
      </c>
    </row>
    <row r="13" spans="2:16" x14ac:dyDescent="0.25">
      <c r="B13" s="29" t="s">
        <v>61</v>
      </c>
      <c r="C13" s="30">
        <v>0</v>
      </c>
      <c r="D13" s="30">
        <v>0</v>
      </c>
      <c r="E13" s="30">
        <v>0</v>
      </c>
      <c r="F13" s="30">
        <v>3500</v>
      </c>
      <c r="G13" s="30">
        <v>0</v>
      </c>
      <c r="H13" s="30">
        <v>0</v>
      </c>
      <c r="I13" s="30">
        <v>0</v>
      </c>
      <c r="J13" s="30">
        <v>0</v>
      </c>
      <c r="K13" s="30">
        <v>2500</v>
      </c>
      <c r="L13" s="30">
        <v>0</v>
      </c>
      <c r="M13" s="30">
        <v>0</v>
      </c>
      <c r="N13" s="30">
        <v>0</v>
      </c>
      <c r="O13" s="31">
        <f>SUM(C13:N13)</f>
        <v>6000</v>
      </c>
      <c r="P13" s="32">
        <f>IFERROR(O13/O11,"")</f>
        <v>4.7543581616481777E-3</v>
      </c>
    </row>
    <row r="14" spans="2:16" x14ac:dyDescent="0.25">
      <c r="B14" s="33" t="s">
        <v>62</v>
      </c>
      <c r="C14" s="34">
        <v>2200</v>
      </c>
      <c r="D14" s="34">
        <v>1800</v>
      </c>
      <c r="E14" s="34">
        <v>2600</v>
      </c>
      <c r="F14" s="34">
        <v>2100</v>
      </c>
      <c r="G14" s="34">
        <v>2400</v>
      </c>
      <c r="H14" s="34">
        <v>3100</v>
      </c>
      <c r="I14" s="34">
        <v>1900</v>
      </c>
      <c r="J14" s="34">
        <v>1600</v>
      </c>
      <c r="K14" s="34">
        <v>2500</v>
      </c>
      <c r="L14" s="34">
        <v>2800</v>
      </c>
      <c r="M14" s="34">
        <v>3400</v>
      </c>
      <c r="N14" s="34">
        <v>2900</v>
      </c>
      <c r="O14" s="31">
        <f>SUM(C14:N14)</f>
        <v>29300</v>
      </c>
      <c r="P14" s="32">
        <f>IFERROR(O14/O11,"")</f>
        <v>2.3217115689381933E-2</v>
      </c>
    </row>
    <row r="15" spans="2:16" ht="18.75" customHeight="1" x14ac:dyDescent="0.25">
      <c r="B15" s="35" t="s">
        <v>63</v>
      </c>
      <c r="C15" s="36">
        <f t="shared" ref="C15:N15" si="0">C11+C12+C13+C14</f>
        <v>95700</v>
      </c>
      <c r="D15" s="36">
        <f t="shared" si="0"/>
        <v>89000</v>
      </c>
      <c r="E15" s="36">
        <f t="shared" si="0"/>
        <v>109800</v>
      </c>
      <c r="F15" s="36">
        <f t="shared" si="0"/>
        <v>103100</v>
      </c>
      <c r="G15" s="36">
        <f t="shared" si="0"/>
        <v>113300</v>
      </c>
      <c r="H15" s="36">
        <f t="shared" si="0"/>
        <v>122900</v>
      </c>
      <c r="I15" s="36">
        <f t="shared" si="0"/>
        <v>96700</v>
      </c>
      <c r="J15" s="36">
        <f t="shared" si="0"/>
        <v>83600</v>
      </c>
      <c r="K15" s="36">
        <f t="shared" si="0"/>
        <v>118600</v>
      </c>
      <c r="L15" s="36">
        <f t="shared" si="0"/>
        <v>126200</v>
      </c>
      <c r="M15" s="36">
        <f t="shared" si="0"/>
        <v>134200</v>
      </c>
      <c r="N15" s="36">
        <f t="shared" si="0"/>
        <v>110200</v>
      </c>
      <c r="O15" s="37">
        <f>SUM(C15:N15)</f>
        <v>1303300</v>
      </c>
      <c r="P15" s="38">
        <f>IFERROR(O15/O11,"")</f>
        <v>1.0327258320126782</v>
      </c>
    </row>
    <row r="16" spans="2:16" ht="18" customHeight="1" x14ac:dyDescent="0.25">
      <c r="B16" s="1" t="s">
        <v>64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2:16" x14ac:dyDescent="0.25">
      <c r="B17" s="29" t="s">
        <v>65</v>
      </c>
      <c r="C17" s="30">
        <v>28500</v>
      </c>
      <c r="D17" s="30">
        <v>27300</v>
      </c>
      <c r="E17" s="30">
        <v>32600</v>
      </c>
      <c r="F17" s="30">
        <v>30400</v>
      </c>
      <c r="G17" s="30">
        <v>34100</v>
      </c>
      <c r="H17" s="30">
        <v>36600</v>
      </c>
      <c r="I17" s="30">
        <v>29800</v>
      </c>
      <c r="J17" s="30">
        <v>26000</v>
      </c>
      <c r="K17" s="30">
        <v>34700</v>
      </c>
      <c r="L17" s="30">
        <v>37500</v>
      </c>
      <c r="M17" s="30">
        <v>40300</v>
      </c>
      <c r="N17" s="30">
        <v>33500</v>
      </c>
      <c r="O17" s="31">
        <f>SUM(C17:N17)</f>
        <v>391300</v>
      </c>
      <c r="P17" s="32">
        <f>IFERROR(O17/O11,"")</f>
        <v>0.31006339144215533</v>
      </c>
    </row>
    <row r="18" spans="2:16" x14ac:dyDescent="0.25">
      <c r="B18" s="33" t="s">
        <v>66</v>
      </c>
      <c r="C18" s="34">
        <v>5100</v>
      </c>
      <c r="D18" s="34">
        <v>4800</v>
      </c>
      <c r="E18" s="34">
        <v>5800</v>
      </c>
      <c r="F18" s="34">
        <v>5400</v>
      </c>
      <c r="G18" s="34">
        <v>6000</v>
      </c>
      <c r="H18" s="34">
        <v>6500</v>
      </c>
      <c r="I18" s="34">
        <v>5300</v>
      </c>
      <c r="J18" s="34">
        <v>4600</v>
      </c>
      <c r="K18" s="34">
        <v>6200</v>
      </c>
      <c r="L18" s="34">
        <v>6700</v>
      </c>
      <c r="M18" s="34">
        <v>7200</v>
      </c>
      <c r="N18" s="34">
        <v>5900</v>
      </c>
      <c r="O18" s="31">
        <f>SUM(C18:N18)</f>
        <v>69500</v>
      </c>
      <c r="P18" s="32">
        <f>IFERROR(O18/O11,"")</f>
        <v>5.5071315372424726E-2</v>
      </c>
    </row>
    <row r="19" spans="2:16" ht="18.75" customHeight="1" x14ac:dyDescent="0.25">
      <c r="B19" s="35" t="s">
        <v>67</v>
      </c>
      <c r="C19" s="36">
        <f t="shared" ref="C19:N19" si="1">C15-C17-C18</f>
        <v>62100</v>
      </c>
      <c r="D19" s="36">
        <f t="shared" si="1"/>
        <v>56900</v>
      </c>
      <c r="E19" s="36">
        <f t="shared" si="1"/>
        <v>71400</v>
      </c>
      <c r="F19" s="36">
        <f t="shared" si="1"/>
        <v>67300</v>
      </c>
      <c r="G19" s="36">
        <f t="shared" si="1"/>
        <v>73200</v>
      </c>
      <c r="H19" s="36">
        <f t="shared" si="1"/>
        <v>79800</v>
      </c>
      <c r="I19" s="36">
        <f t="shared" si="1"/>
        <v>61600</v>
      </c>
      <c r="J19" s="36">
        <f t="shared" si="1"/>
        <v>53000</v>
      </c>
      <c r="K19" s="36">
        <f t="shared" si="1"/>
        <v>77700</v>
      </c>
      <c r="L19" s="36">
        <f t="shared" si="1"/>
        <v>82000</v>
      </c>
      <c r="M19" s="36">
        <f t="shared" si="1"/>
        <v>86700</v>
      </c>
      <c r="N19" s="36">
        <f t="shared" si="1"/>
        <v>70800</v>
      </c>
      <c r="O19" s="37">
        <f>SUM(C19:N19)</f>
        <v>842500</v>
      </c>
      <c r="P19" s="38">
        <f>IFERROR(O19/O11,"")</f>
        <v>0.66759112519809827</v>
      </c>
    </row>
    <row r="20" spans="2:16" ht="18" customHeight="1" x14ac:dyDescent="0.25">
      <c r="B20" s="1" t="s">
        <v>68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2:16" x14ac:dyDescent="0.25">
      <c r="B21" s="29" t="s">
        <v>69</v>
      </c>
      <c r="C21" s="30">
        <v>34000</v>
      </c>
      <c r="D21" s="30">
        <v>34000</v>
      </c>
      <c r="E21" s="30">
        <v>34000</v>
      </c>
      <c r="F21" s="30">
        <v>34500</v>
      </c>
      <c r="G21" s="30">
        <v>34500</v>
      </c>
      <c r="H21" s="30">
        <v>35000</v>
      </c>
      <c r="I21" s="30">
        <v>34500</v>
      </c>
      <c r="J21" s="30">
        <v>34000</v>
      </c>
      <c r="K21" s="30">
        <v>35000</v>
      </c>
      <c r="L21" s="30">
        <v>35500</v>
      </c>
      <c r="M21" s="30">
        <v>38000</v>
      </c>
      <c r="N21" s="30">
        <v>39000</v>
      </c>
      <c r="O21" s="31">
        <f>SUM(C21:N21)</f>
        <v>422000</v>
      </c>
      <c r="P21" s="32">
        <f>IFERROR(O21/O11,"")</f>
        <v>0.33438985736925514</v>
      </c>
    </row>
    <row r="22" spans="2:16" x14ac:dyDescent="0.25">
      <c r="B22" s="33" t="s">
        <v>70</v>
      </c>
      <c r="C22" s="34">
        <v>6800</v>
      </c>
      <c r="D22" s="34">
        <v>6800</v>
      </c>
      <c r="E22" s="34">
        <v>6800</v>
      </c>
      <c r="F22" s="34">
        <v>6900</v>
      </c>
      <c r="G22" s="34">
        <v>6900</v>
      </c>
      <c r="H22" s="34">
        <v>7000</v>
      </c>
      <c r="I22" s="34">
        <v>6900</v>
      </c>
      <c r="J22" s="34">
        <v>6800</v>
      </c>
      <c r="K22" s="34">
        <v>7000</v>
      </c>
      <c r="L22" s="34">
        <v>7100</v>
      </c>
      <c r="M22" s="34">
        <v>7600</v>
      </c>
      <c r="N22" s="34">
        <v>7800</v>
      </c>
      <c r="O22" s="31">
        <f>SUM(C22:N22)</f>
        <v>84400</v>
      </c>
      <c r="P22" s="32">
        <f>IFERROR(O22/O11,"")</f>
        <v>6.6877971473851036E-2</v>
      </c>
    </row>
    <row r="23" spans="2:16" x14ac:dyDescent="0.25">
      <c r="B23" s="29" t="s">
        <v>71</v>
      </c>
      <c r="C23" s="30">
        <v>4800</v>
      </c>
      <c r="D23" s="30">
        <v>4800</v>
      </c>
      <c r="E23" s="30">
        <v>4800</v>
      </c>
      <c r="F23" s="30">
        <v>4800</v>
      </c>
      <c r="G23" s="30">
        <v>4800</v>
      </c>
      <c r="H23" s="30">
        <v>4800</v>
      </c>
      <c r="I23" s="30">
        <v>4800</v>
      </c>
      <c r="J23" s="30">
        <v>4800</v>
      </c>
      <c r="K23" s="30">
        <v>4800</v>
      </c>
      <c r="L23" s="30">
        <v>4800</v>
      </c>
      <c r="M23" s="30">
        <v>4800</v>
      </c>
      <c r="N23" s="30">
        <v>4800</v>
      </c>
      <c r="O23" s="31">
        <f>SUM(C23:N23)</f>
        <v>57600</v>
      </c>
      <c r="P23" s="32">
        <f>IFERROR(O23/O11,"")</f>
        <v>4.5641838351822506E-2</v>
      </c>
    </row>
    <row r="24" spans="2:16" x14ac:dyDescent="0.25">
      <c r="B24" s="33" t="s">
        <v>72</v>
      </c>
      <c r="C24" s="34">
        <v>13200</v>
      </c>
      <c r="D24" s="34">
        <v>12800</v>
      </c>
      <c r="E24" s="34">
        <v>13500</v>
      </c>
      <c r="F24" s="34">
        <v>13800</v>
      </c>
      <c r="G24" s="34">
        <v>14200</v>
      </c>
      <c r="H24" s="34">
        <v>15500</v>
      </c>
      <c r="I24" s="34">
        <v>13600</v>
      </c>
      <c r="J24" s="34">
        <v>12500</v>
      </c>
      <c r="K24" s="34">
        <v>14000</v>
      </c>
      <c r="L24" s="34">
        <v>14800</v>
      </c>
      <c r="M24" s="34">
        <v>16200</v>
      </c>
      <c r="N24" s="34">
        <v>15000</v>
      </c>
      <c r="O24" s="31">
        <f>SUM(C24:N24)</f>
        <v>169100</v>
      </c>
      <c r="P24" s="32">
        <f>IFERROR(O24/O11,"")</f>
        <v>0.13399366085578446</v>
      </c>
    </row>
    <row r="25" spans="2:16" ht="18.75" customHeight="1" x14ac:dyDescent="0.25">
      <c r="B25" s="35" t="s">
        <v>73</v>
      </c>
      <c r="C25" s="36">
        <f t="shared" ref="C25:N25" si="2">C19-C21-C22-C23-C24</f>
        <v>3300</v>
      </c>
      <c r="D25" s="36">
        <f t="shared" si="2"/>
        <v>-1500</v>
      </c>
      <c r="E25" s="36">
        <f t="shared" si="2"/>
        <v>12300</v>
      </c>
      <c r="F25" s="36">
        <f t="shared" si="2"/>
        <v>7300</v>
      </c>
      <c r="G25" s="36">
        <f t="shared" si="2"/>
        <v>12800</v>
      </c>
      <c r="H25" s="36">
        <f t="shared" si="2"/>
        <v>17500</v>
      </c>
      <c r="I25" s="36">
        <f t="shared" si="2"/>
        <v>1800</v>
      </c>
      <c r="J25" s="36">
        <f t="shared" si="2"/>
        <v>-5100</v>
      </c>
      <c r="K25" s="36">
        <f t="shared" si="2"/>
        <v>16900</v>
      </c>
      <c r="L25" s="36">
        <f t="shared" si="2"/>
        <v>19800</v>
      </c>
      <c r="M25" s="36">
        <f t="shared" si="2"/>
        <v>20100</v>
      </c>
      <c r="N25" s="36">
        <f t="shared" si="2"/>
        <v>4200</v>
      </c>
      <c r="O25" s="37">
        <f>SUM(C25:N25)</f>
        <v>109400</v>
      </c>
      <c r="P25" s="38">
        <f>IFERROR(O25/O11,"")</f>
        <v>8.6687797147385101E-2</v>
      </c>
    </row>
    <row r="26" spans="2:16" ht="18" customHeight="1" x14ac:dyDescent="0.25">
      <c r="B26" s="1" t="s">
        <v>74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2:16" x14ac:dyDescent="0.25">
      <c r="B27" s="29" t="s">
        <v>75</v>
      </c>
      <c r="C27" s="30">
        <v>120</v>
      </c>
      <c r="D27" s="30">
        <v>110</v>
      </c>
      <c r="E27" s="30">
        <v>130</v>
      </c>
      <c r="F27" s="30">
        <v>125</v>
      </c>
      <c r="G27" s="30">
        <v>140</v>
      </c>
      <c r="H27" s="30">
        <v>150</v>
      </c>
      <c r="I27" s="30">
        <v>130</v>
      </c>
      <c r="J27" s="30">
        <v>115</v>
      </c>
      <c r="K27" s="30">
        <v>135</v>
      </c>
      <c r="L27" s="30">
        <v>145</v>
      </c>
      <c r="M27" s="30">
        <v>160</v>
      </c>
      <c r="N27" s="30">
        <v>150</v>
      </c>
      <c r="O27" s="31">
        <f>SUM(C27:N27)</f>
        <v>1610</v>
      </c>
      <c r="P27" s="32">
        <f>IFERROR(O27/O11,"")</f>
        <v>1.2757527733755943E-3</v>
      </c>
    </row>
    <row r="28" spans="2:16" x14ac:dyDescent="0.25">
      <c r="B28" s="33" t="s">
        <v>76</v>
      </c>
      <c r="C28" s="34">
        <v>1250</v>
      </c>
      <c r="D28" s="34">
        <v>1240</v>
      </c>
      <c r="E28" s="34">
        <v>1230</v>
      </c>
      <c r="F28" s="34">
        <v>1220</v>
      </c>
      <c r="G28" s="34">
        <v>1210</v>
      </c>
      <c r="H28" s="34">
        <v>1200</v>
      </c>
      <c r="I28" s="34">
        <v>1190</v>
      </c>
      <c r="J28" s="34">
        <v>1180</v>
      </c>
      <c r="K28" s="34">
        <v>1170</v>
      </c>
      <c r="L28" s="34">
        <v>1160</v>
      </c>
      <c r="M28" s="34">
        <v>1150</v>
      </c>
      <c r="N28" s="34">
        <v>1140</v>
      </c>
      <c r="O28" s="31">
        <f>SUM(C28:N28)</f>
        <v>14340</v>
      </c>
      <c r="P28" s="32">
        <f>IFERROR(O28/O11,"")</f>
        <v>1.1362916006339143E-2</v>
      </c>
    </row>
    <row r="29" spans="2:16" ht="18.75" customHeight="1" x14ac:dyDescent="0.25">
      <c r="B29" s="35" t="s">
        <v>77</v>
      </c>
      <c r="C29" s="36">
        <f t="shared" ref="C29:N29" si="3">C27-C28</f>
        <v>-1130</v>
      </c>
      <c r="D29" s="36">
        <f t="shared" si="3"/>
        <v>-1130</v>
      </c>
      <c r="E29" s="36">
        <f t="shared" si="3"/>
        <v>-1100</v>
      </c>
      <c r="F29" s="36">
        <f t="shared" si="3"/>
        <v>-1095</v>
      </c>
      <c r="G29" s="36">
        <f t="shared" si="3"/>
        <v>-1070</v>
      </c>
      <c r="H29" s="36">
        <f t="shared" si="3"/>
        <v>-1050</v>
      </c>
      <c r="I29" s="36">
        <f t="shared" si="3"/>
        <v>-1060</v>
      </c>
      <c r="J29" s="36">
        <f t="shared" si="3"/>
        <v>-1065</v>
      </c>
      <c r="K29" s="36">
        <f t="shared" si="3"/>
        <v>-1035</v>
      </c>
      <c r="L29" s="36">
        <f t="shared" si="3"/>
        <v>-1015</v>
      </c>
      <c r="M29" s="36">
        <f t="shared" si="3"/>
        <v>-990</v>
      </c>
      <c r="N29" s="36">
        <f t="shared" si="3"/>
        <v>-990</v>
      </c>
      <c r="O29" s="37">
        <f>SUM(C29:N29)</f>
        <v>-12730</v>
      </c>
      <c r="P29" s="38">
        <f>IFERROR(O29/O11,"")</f>
        <v>-1.0087163232963549E-2</v>
      </c>
    </row>
    <row r="30" spans="2:16" ht="18.75" customHeight="1" x14ac:dyDescent="0.25">
      <c r="B30" s="35" t="s">
        <v>78</v>
      </c>
      <c r="C30" s="36">
        <f t="shared" ref="C30:N30" si="4">C25+C29</f>
        <v>2170</v>
      </c>
      <c r="D30" s="36">
        <f t="shared" si="4"/>
        <v>-2630</v>
      </c>
      <c r="E30" s="36">
        <f t="shared" si="4"/>
        <v>11200</v>
      </c>
      <c r="F30" s="36">
        <f t="shared" si="4"/>
        <v>6205</v>
      </c>
      <c r="G30" s="36">
        <f t="shared" si="4"/>
        <v>11730</v>
      </c>
      <c r="H30" s="36">
        <f t="shared" si="4"/>
        <v>16450</v>
      </c>
      <c r="I30" s="36">
        <f t="shared" si="4"/>
        <v>740</v>
      </c>
      <c r="J30" s="36">
        <f t="shared" si="4"/>
        <v>-6165</v>
      </c>
      <c r="K30" s="36">
        <f t="shared" si="4"/>
        <v>15865</v>
      </c>
      <c r="L30" s="36">
        <f t="shared" si="4"/>
        <v>18785</v>
      </c>
      <c r="M30" s="36">
        <f t="shared" si="4"/>
        <v>19110</v>
      </c>
      <c r="N30" s="36">
        <f t="shared" si="4"/>
        <v>3210</v>
      </c>
      <c r="O30" s="37">
        <f>SUM(C30:N30)</f>
        <v>96670</v>
      </c>
      <c r="P30" s="38">
        <f>IFERROR(O30/O11,"")</f>
        <v>7.6600633914421554E-2</v>
      </c>
    </row>
    <row r="31" spans="2:16" ht="18" customHeight="1" x14ac:dyDescent="0.25">
      <c r="B31" s="1" t="s">
        <v>79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2:16" x14ac:dyDescent="0.25">
      <c r="B32" s="29" t="s">
        <v>80</v>
      </c>
      <c r="C32" s="30">
        <v>500</v>
      </c>
      <c r="D32" s="30">
        <v>0</v>
      </c>
      <c r="E32" s="30">
        <v>2700</v>
      </c>
      <c r="F32" s="30">
        <v>1500</v>
      </c>
      <c r="G32" s="30">
        <v>2800</v>
      </c>
      <c r="H32" s="30">
        <v>3900</v>
      </c>
      <c r="I32" s="30">
        <v>200</v>
      </c>
      <c r="J32" s="30">
        <v>0</v>
      </c>
      <c r="K32" s="30">
        <v>3800</v>
      </c>
      <c r="L32" s="30">
        <v>4500</v>
      </c>
      <c r="M32" s="30">
        <v>4600</v>
      </c>
      <c r="N32" s="30">
        <v>800</v>
      </c>
      <c r="O32" s="31">
        <f>SUM(C32:N32)</f>
        <v>25300</v>
      </c>
      <c r="P32" s="32">
        <f>IFERROR(O32/O11,"")</f>
        <v>2.0047543581616482E-2</v>
      </c>
    </row>
    <row r="33" spans="2:16" x14ac:dyDescent="0.25">
      <c r="B33" s="33" t="s">
        <v>81</v>
      </c>
      <c r="C33" s="34">
        <v>300</v>
      </c>
      <c r="D33" s="34">
        <v>300</v>
      </c>
      <c r="E33" s="34">
        <v>300</v>
      </c>
      <c r="F33" s="34">
        <v>300</v>
      </c>
      <c r="G33" s="34">
        <v>300</v>
      </c>
      <c r="H33" s="34">
        <v>300</v>
      </c>
      <c r="I33" s="34">
        <v>300</v>
      </c>
      <c r="J33" s="34">
        <v>300</v>
      </c>
      <c r="K33" s="34">
        <v>300</v>
      </c>
      <c r="L33" s="34">
        <v>300</v>
      </c>
      <c r="M33" s="34">
        <v>300</v>
      </c>
      <c r="N33" s="34">
        <v>300</v>
      </c>
      <c r="O33" s="31">
        <f>SUM(C33:N33)</f>
        <v>3600</v>
      </c>
      <c r="P33" s="32">
        <f>IFERROR(O33/O11,"")</f>
        <v>2.8526148969889066E-3</v>
      </c>
    </row>
    <row r="34" spans="2:16" ht="25.5" customHeight="1" x14ac:dyDescent="0.25">
      <c r="B34" s="39" t="s">
        <v>82</v>
      </c>
      <c r="C34" s="40">
        <f t="shared" ref="C34:N34" si="5">C30-C32-C33</f>
        <v>1370</v>
      </c>
      <c r="D34" s="40">
        <f t="shared" si="5"/>
        <v>-2930</v>
      </c>
      <c r="E34" s="40">
        <f t="shared" si="5"/>
        <v>8200</v>
      </c>
      <c r="F34" s="40">
        <f t="shared" si="5"/>
        <v>4405</v>
      </c>
      <c r="G34" s="40">
        <f t="shared" si="5"/>
        <v>8630</v>
      </c>
      <c r="H34" s="40">
        <f t="shared" si="5"/>
        <v>12250</v>
      </c>
      <c r="I34" s="40">
        <f t="shared" si="5"/>
        <v>240</v>
      </c>
      <c r="J34" s="40">
        <f t="shared" si="5"/>
        <v>-6465</v>
      </c>
      <c r="K34" s="40">
        <f t="shared" si="5"/>
        <v>11765</v>
      </c>
      <c r="L34" s="40">
        <f t="shared" si="5"/>
        <v>13985</v>
      </c>
      <c r="M34" s="40">
        <f t="shared" si="5"/>
        <v>14210</v>
      </c>
      <c r="N34" s="40">
        <f t="shared" si="5"/>
        <v>2110</v>
      </c>
      <c r="O34" s="41">
        <f>SUM(C34:N34)</f>
        <v>67770</v>
      </c>
      <c r="P34" s="42">
        <f>IFERROR(O34/O11,"")</f>
        <v>5.3700475435816165E-2</v>
      </c>
    </row>
    <row r="36" spans="2:16" x14ac:dyDescent="0.25">
      <c r="B36" s="5" t="s">
        <v>83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</row>
  </sheetData>
  <mergeCells count="14">
    <mergeCell ref="B20:P20"/>
    <mergeCell ref="B26:P26"/>
    <mergeCell ref="B31:P31"/>
    <mergeCell ref="B36:P36"/>
    <mergeCell ref="D7:H7"/>
    <mergeCell ref="L7:P7"/>
    <mergeCell ref="B8:P8"/>
    <mergeCell ref="B10:P10"/>
    <mergeCell ref="B16:P16"/>
    <mergeCell ref="B2:P2"/>
    <mergeCell ref="B3:P3"/>
    <mergeCell ref="B4:P4"/>
    <mergeCell ref="D6:H6"/>
    <mergeCell ref="L6:P6"/>
  </mergeCells>
  <printOptions horizontalCentered="1"/>
  <pageMargins left="0.75" right="0.75" top="1" bottom="1" header="0.511811023622047" footer="0.511811023622047"/>
  <pageSetup fitToHeight="0" orientation="landscape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Dashboard</vt:lpstr>
      <vt:lpstr>GuV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2026-08-23T09:20:20Z</dcterms:created>
  <dcterms:modified xsi:type="dcterms:W3CDTF">2026-08-23T15:08:31Z</dcterms:modified>
  <dc:language>en-US</dc:language>
</cp:coreProperties>
</file>