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0E169583-FE89-41EB-ACE5-29B6BA12CE1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Zutatenpreise" sheetId="1" r:id="rId1"/>
    <sheet name="Rezeptkalkulation" sheetId="2" r:id="rId2"/>
    <sheet name="Deckungsbeitrag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4" i="3" l="1"/>
  <c r="J13" i="3"/>
  <c r="O13" i="3" s="1"/>
  <c r="E13" i="3"/>
  <c r="F13" i="3" s="1"/>
  <c r="H13" i="3" s="1"/>
  <c r="O12" i="3"/>
  <c r="L12" i="3"/>
  <c r="N12" i="3" s="1"/>
  <c r="K12" i="3"/>
  <c r="J12" i="3"/>
  <c r="E12" i="3"/>
  <c r="F12" i="3" s="1"/>
  <c r="H12" i="3" s="1"/>
  <c r="O11" i="3"/>
  <c r="J11" i="3"/>
  <c r="E11" i="3"/>
  <c r="A11" i="3"/>
  <c r="J10" i="3"/>
  <c r="E10" i="3"/>
  <c r="A10" i="3"/>
  <c r="O9" i="3"/>
  <c r="J9" i="3"/>
  <c r="E9" i="3"/>
  <c r="A9" i="3"/>
  <c r="D48" i="2"/>
  <c r="E48" i="2" s="1"/>
  <c r="C48" i="2"/>
  <c r="D47" i="2"/>
  <c r="E47" i="2" s="1"/>
  <c r="C47" i="2"/>
  <c r="D46" i="2"/>
  <c r="E46" i="2" s="1"/>
  <c r="C46" i="2"/>
  <c r="D45" i="2"/>
  <c r="E45" i="2" s="1"/>
  <c r="C45" i="2"/>
  <c r="D44" i="2"/>
  <c r="E44" i="2" s="1"/>
  <c r="C44" i="2"/>
  <c r="D43" i="2"/>
  <c r="E43" i="2" s="1"/>
  <c r="C43" i="2"/>
  <c r="C42" i="2"/>
  <c r="D41" i="2"/>
  <c r="E41" i="2" s="1"/>
  <c r="C41" i="2"/>
  <c r="D32" i="2"/>
  <c r="E32" i="2" s="1"/>
  <c r="C32" i="2"/>
  <c r="D31" i="2"/>
  <c r="E31" i="2" s="1"/>
  <c r="C31" i="2"/>
  <c r="D30" i="2"/>
  <c r="E30" i="2" s="1"/>
  <c r="C30" i="2"/>
  <c r="C29" i="2"/>
  <c r="C28" i="2"/>
  <c r="D27" i="2"/>
  <c r="E27" i="2" s="1"/>
  <c r="C27" i="2"/>
  <c r="C26" i="2"/>
  <c r="D25" i="2"/>
  <c r="E25" i="2" s="1"/>
  <c r="C25" i="2"/>
  <c r="D16" i="2"/>
  <c r="E16" i="2" s="1"/>
  <c r="C16" i="2"/>
  <c r="D15" i="2"/>
  <c r="E15" i="2" s="1"/>
  <c r="C15" i="2"/>
  <c r="D14" i="2"/>
  <c r="E14" i="2" s="1"/>
  <c r="C14" i="2"/>
  <c r="C13" i="2"/>
  <c r="D12" i="2"/>
  <c r="E12" i="2" s="1"/>
  <c r="C12" i="2"/>
  <c r="D11" i="2"/>
  <c r="E11" i="2" s="1"/>
  <c r="C11" i="2"/>
  <c r="D10" i="2"/>
  <c r="E10" i="2" s="1"/>
  <c r="C10" i="2"/>
  <c r="C9" i="2"/>
  <c r="G33" i="1"/>
  <c r="G32" i="1"/>
  <c r="G31" i="1"/>
  <c r="G30" i="1"/>
  <c r="G29" i="1"/>
  <c r="G28" i="1"/>
  <c r="G27" i="1"/>
  <c r="G26" i="1"/>
  <c r="G25" i="1"/>
  <c r="G24" i="1"/>
  <c r="G23" i="1"/>
  <c r="D28" i="2" s="1"/>
  <c r="E28" i="2" s="1"/>
  <c r="G22" i="1"/>
  <c r="G21" i="1"/>
  <c r="G20" i="1"/>
  <c r="G19" i="1"/>
  <c r="D42" i="2" s="1"/>
  <c r="E42" i="2" s="1"/>
  <c r="G18" i="1"/>
  <c r="G17" i="1"/>
  <c r="G16" i="1"/>
  <c r="D13" i="2" s="1"/>
  <c r="E13" i="2" s="1"/>
  <c r="G15" i="1"/>
  <c r="D29" i="2" s="1"/>
  <c r="E29" i="2" s="1"/>
  <c r="G14" i="1"/>
  <c r="G13" i="1"/>
  <c r="G12" i="1"/>
  <c r="G11" i="1"/>
  <c r="G10" i="1"/>
  <c r="D9" i="2" s="1"/>
  <c r="E9" i="2" s="1"/>
  <c r="G9" i="1"/>
  <c r="D26" i="2" s="1"/>
  <c r="E26" i="2" s="1"/>
  <c r="G8" i="1"/>
  <c r="G7" i="1"/>
  <c r="G6" i="1"/>
  <c r="G5" i="1"/>
  <c r="E17" i="2" l="1"/>
  <c r="E49" i="2"/>
  <c r="E33" i="2"/>
  <c r="O10" i="3"/>
  <c r="O14" i="3" s="1"/>
  <c r="K13" i="3"/>
  <c r="L13" i="3"/>
  <c r="N13" i="3" s="1"/>
  <c r="E34" i="2" l="1"/>
  <c r="E35" i="2" s="1"/>
  <c r="E36" i="2" s="1"/>
  <c r="C10" i="3" s="1"/>
  <c r="E18" i="2"/>
  <c r="E19" i="2" s="1"/>
  <c r="E20" i="2" s="1"/>
  <c r="C9" i="3" s="1"/>
  <c r="E50" i="2"/>
  <c r="E51" i="2"/>
  <c r="E52" i="2" s="1"/>
  <c r="C11" i="3" s="1"/>
  <c r="L9" i="3" l="1"/>
  <c r="N9" i="3" s="1"/>
  <c r="K9" i="3"/>
  <c r="F9" i="3"/>
  <c r="H9" i="3" s="1"/>
  <c r="F10" i="3"/>
  <c r="H10" i="3" s="1"/>
  <c r="K10" i="3"/>
  <c r="L10" i="3"/>
  <c r="N10" i="3" s="1"/>
  <c r="L11" i="3"/>
  <c r="N11" i="3" s="1"/>
  <c r="K11" i="3"/>
  <c r="F11" i="3"/>
  <c r="H11" i="3" s="1"/>
  <c r="N14" i="3" l="1"/>
  <c r="A5" i="3"/>
  <c r="C18" i="3"/>
  <c r="C19" i="3" l="1"/>
  <c r="G5" i="3" s="1"/>
  <c r="C21" i="3"/>
  <c r="C22" i="3" s="1"/>
  <c r="C20" i="3"/>
  <c r="J5" i="3" s="1"/>
  <c r="D5" i="3"/>
</calcChain>
</file>

<file path=xl/sharedStrings.xml><?xml version="1.0" encoding="utf-8"?>
<sst xmlns="http://schemas.openxmlformats.org/spreadsheetml/2006/main" count="186" uniqueCount="97">
  <si>
    <t>Schritt 1 – Zutaten- und Einkaufspreise   ·   Basis für alle Rezepte   ·   Preise netto in EUR   ·   Stand 2026</t>
  </si>
  <si>
    <t>Hinweis:  Nur die orange hinterlegten Felder ausfüllen (Zutat, Einkaufspreis netto, Gebindemenge, Einheit). Der Einheitspreis berechnet sich automatisch. Beispielwerte – bitte durch eigene Einkaufspreise ersetzen.</t>
  </si>
  <si>
    <t>Nr.</t>
  </si>
  <si>
    <t>Zutat / Artikel</t>
  </si>
  <si>
    <t>Kategorie</t>
  </si>
  <si>
    <t>Einkaufspreis netto €</t>
  </si>
  <si>
    <t>Gebinde­menge</t>
  </si>
  <si>
    <t>Einheit</t>
  </si>
  <si>
    <t>Einheitspreis € / Einheit</t>
  </si>
  <si>
    <t>Rinderhüfte</t>
  </si>
  <si>
    <t>Fleisch / Fisch</t>
  </si>
  <si>
    <t>g</t>
  </si>
  <si>
    <t>Hähnchenbrustfilet</t>
  </si>
  <si>
    <t>Lachsfilet</t>
  </si>
  <si>
    <t>Hackfleisch gemischt</t>
  </si>
  <si>
    <t>Kartoffeln</t>
  </si>
  <si>
    <t>Grundnahrung</t>
  </si>
  <si>
    <t>Penne (Pasta)</t>
  </si>
  <si>
    <t>Reis</t>
  </si>
  <si>
    <t>Weizenmehl Type 405</t>
  </si>
  <si>
    <t>Brötchen</t>
  </si>
  <si>
    <t>Stk</t>
  </si>
  <si>
    <t>Butter</t>
  </si>
  <si>
    <t>Milchprodukte</t>
  </si>
  <si>
    <t>Sahne 30 %</t>
  </si>
  <si>
    <t>ml</t>
  </si>
  <si>
    <t>Gouda gerieben</t>
  </si>
  <si>
    <t>Mozzarella</t>
  </si>
  <si>
    <t>Ei (Größe M)</t>
  </si>
  <si>
    <t>Vollmilch</t>
  </si>
  <si>
    <t>Tomaten</t>
  </si>
  <si>
    <t>Gemüse / Obst</t>
  </si>
  <si>
    <t>Zwiebeln</t>
  </si>
  <si>
    <t>Blattsalat</t>
  </si>
  <si>
    <t>Paprika</t>
  </si>
  <si>
    <t>Zitrone</t>
  </si>
  <si>
    <t>Olivenöl</t>
  </si>
  <si>
    <t>Fett / Würze</t>
  </si>
  <si>
    <t>Tomatensauce (Basis)</t>
  </si>
  <si>
    <t>Gewürze (Pauschale)</t>
  </si>
  <si>
    <t>Cola (Ausschank)</t>
  </si>
  <si>
    <t>Getränke</t>
  </si>
  <si>
    <t>Orangensaft</t>
  </si>
  <si>
    <t>Mineralwasser</t>
  </si>
  <si>
    <t>Lagerbier (Fass)</t>
  </si>
  <si>
    <t>Hauswein (offen)</t>
  </si>
  <si>
    <t>Kaffeebohnen</t>
  </si>
  <si>
    <t>Rezeptkalkulation – Wareneinsatz je Portion</t>
  </si>
  <si>
    <t>Schritt 2 – Zutaten je Gericht auswählen; Einheitspreis wird automatisch aus „Zutatenpreise“ gezogen   ·   Angaben netto</t>
  </si>
  <si>
    <t>Hinweis:  Orange Felder ausfüllen (Zutat aus Liste wählen, Menge, Portionen, Schwundzuschlag %). Alles Weitere rechnet automatisch. Beispielrezepte – frei ersetzbar.</t>
  </si>
  <si>
    <t>Beispielgericht 1 – Hauptspeise (vegetarisch)</t>
  </si>
  <si>
    <t>Kategorie:</t>
  </si>
  <si>
    <t>Speise</t>
  </si>
  <si>
    <t>Portionen:</t>
  </si>
  <si>
    <t>Zutat</t>
  </si>
  <si>
    <t>Menge</t>
  </si>
  <si>
    <t>Einheitspreis € / Einh.</t>
  </si>
  <si>
    <t>Kosten €</t>
  </si>
  <si>
    <t>Wareneinsatz netto (Rezept)</t>
  </si>
  <si>
    <t>zzgl. Schwundzuschlag (5 %)</t>
  </si>
  <si>
    <t>Wareneinsatz gesamt (Rezept)</t>
  </si>
  <si>
    <t>Wareneinsatz je Portion</t>
  </si>
  <si>
    <t>Beispielgericht 2 – Hauptspeise (mit Fleisch)</t>
  </si>
  <si>
    <t>zzgl. Schwundzuschlag (6 %)</t>
  </si>
  <si>
    <t>Beispielgetränk – Kaffeespezialität</t>
  </si>
  <si>
    <t>Getränk</t>
  </si>
  <si>
    <t>zzgl. Schwundzuschlag (2 %)</t>
  </si>
  <si>
    <t>Verkaufspreis &amp; Deckungsbeitrag</t>
  </si>
  <si>
    <t>Schritt 3 – Ziel-Wareneinsatz und Kartenpreis festlegen; Netto-/Brutto-VK, tatsächlicher Wareneinsatz, Deckungsbeitrag und Break-even berechnen sich automatisch   ·   MwSt: Speisen 7 % / Getränke 19 %</t>
  </si>
  <si>
    <t>Ø WARENEINSATZ (GEWICHTET)</t>
  </si>
  <si>
    <t>DECKUNGSBEITRAG / MONAT</t>
  </si>
  <si>
    <t>BETRIEBSERGEBNIS / MONAT</t>
  </si>
  <si>
    <t>DECKUNGSGRAD</t>
  </si>
  <si>
    <t>Preis- und Deckungsbeitragsrechnung je Gericht</t>
  </si>
  <si>
    <t>Gericht</t>
  </si>
  <si>
    <t>Waren-
einsatz €/Port.</t>
  </si>
  <si>
    <t>Ziel-
WE %</t>
  </si>
  <si>
    <t>Aufschlag-
faktor</t>
  </si>
  <si>
    <t>Netto-VK
(kalk.) €</t>
  </si>
  <si>
    <t>MwSt
%</t>
  </si>
  <si>
    <t>Brutto-VK
(kalk.) €</t>
  </si>
  <si>
    <t>Karten-
preis € (br.)</t>
  </si>
  <si>
    <t>Netto-VK
(Karte) €</t>
  </si>
  <si>
    <t>tats.
WE %</t>
  </si>
  <si>
    <t>DB
€/Port.</t>
  </si>
  <si>
    <t>Menge /
Monat</t>
  </si>
  <si>
    <t>DB gesamt
/ Monat €</t>
  </si>
  <si>
    <t>Netto-Umsatz
/ Monat €</t>
  </si>
  <si>
    <t>Summe / Monat</t>
  </si>
  <si>
    <t>Break-even &amp; Monatsergebnis</t>
  </si>
  <si>
    <t>Fixkosten pro Monat (Miete, Personal, Energie …)</t>
  </si>
  <si>
    <t>Summe Deckungsbeitrag pro Monat</t>
  </si>
  <si>
    <t>Betriebsergebnis (Deckungsbeitrag − Fixkosten)</t>
  </si>
  <si>
    <t>Deckungsgrad (DB / Fixkosten)</t>
  </si>
  <si>
    <t>Ø Deckungsbeitrag je verkaufter Portion</t>
  </si>
  <si>
    <t>Break-even (Portionen pro Monat)</t>
  </si>
  <si>
    <t>Preiskalkulation Gastronomie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</si>
</sst>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;[Red]\-#,##0.00&quot; €&quot;"/>
    <numFmt numFmtId="165" formatCode="#,##0.0000&quot; €&quot;"/>
    <numFmt numFmtId="166" formatCode="0.0%;[Red]\-0.0%"/>
  </numFmts>
  <fonts count="22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9.5"/>
      <color rgb="FFFFFFFF"/>
      <name val="Calibri"/>
      <charset val="1"/>
    </font>
    <font>
      <i/>
      <sz val="9"/>
      <color rgb="FF6A5560"/>
      <name val="Calibri"/>
      <charset val="1"/>
    </font>
    <font>
      <b/>
      <sz val="9"/>
      <color rgb="FFFFFFFF"/>
      <name val="Calibri"/>
      <charset val="1"/>
    </font>
    <font>
      <sz val="9"/>
      <color rgb="FF6A5560"/>
      <name val="Calibri"/>
      <charset val="1"/>
    </font>
    <font>
      <sz val="10"/>
      <color rgb="FF8A5A1E"/>
      <name val="Calibri"/>
      <charset val="1"/>
    </font>
    <font>
      <sz val="9"/>
      <color rgb="FF2B2530"/>
      <name val="Calibri"/>
      <charset val="1"/>
    </font>
    <font>
      <b/>
      <sz val="10"/>
      <color rgb="FF2B2530"/>
      <name val="Calibri"/>
      <charset val="1"/>
    </font>
    <font>
      <b/>
      <sz val="11"/>
      <color rgb="FF6D2E44"/>
      <name val="Calibri"/>
      <charset val="1"/>
    </font>
    <font>
      <b/>
      <sz val="9"/>
      <color rgb="FF6A5560"/>
      <name val="Calibri"/>
      <charset val="1"/>
    </font>
    <font>
      <sz val="10"/>
      <color rgb="FF2B2530"/>
      <name val="Calibri"/>
      <charset val="1"/>
    </font>
    <font>
      <b/>
      <sz val="10"/>
      <color rgb="FF6D2E44"/>
      <name val="Calibri"/>
      <charset val="1"/>
    </font>
    <font>
      <b/>
      <sz val="11"/>
      <color rgb="FFFFFFFF"/>
      <name val="Calibri"/>
      <charset val="1"/>
    </font>
    <font>
      <sz val="9"/>
      <color rgb="FFFFFFFF"/>
      <name val="Calibri"/>
      <charset val="1"/>
    </font>
    <font>
      <b/>
      <sz val="8.5"/>
      <color rgb="FF6A5560"/>
      <name val="Calibri"/>
      <charset val="1"/>
    </font>
    <font>
      <b/>
      <sz val="14"/>
      <color rgb="FF6D2E44"/>
      <name val="Calibri"/>
      <charset val="1"/>
    </font>
    <font>
      <b/>
      <sz val="8.5"/>
      <color rgb="FFFFFFFF"/>
      <name val="Calibri"/>
      <charset val="1"/>
    </font>
    <font>
      <b/>
      <sz val="10"/>
      <color rgb="FF8A5A1E"/>
      <name val="Calibri"/>
      <charset val="1"/>
    </font>
    <font>
      <sz val="9"/>
      <color rgb="FF8A5A1E"/>
      <name val="Calibri"/>
      <charset val="1"/>
    </font>
    <font>
      <b/>
      <sz val="10"/>
      <color rgb="FFFFFFFF"/>
      <name val="Calibri"/>
      <charset val="1"/>
    </font>
    <font>
      <sz val="9.5"/>
      <color rgb="FF2B253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6D2E44"/>
        <bgColor rgb="FF8A4258"/>
      </patternFill>
    </fill>
    <fill>
      <patternFill patternType="solid">
        <fgColor rgb="FF8A4258"/>
        <bgColor rgb="FF6A5560"/>
      </patternFill>
    </fill>
    <fill>
      <patternFill patternType="solid">
        <fgColor rgb="FFFBEEDD"/>
        <bgColor rgb="FFF3EEF0"/>
      </patternFill>
    </fill>
    <fill>
      <patternFill patternType="solid">
        <fgColor rgb="FFF3EEF0"/>
        <bgColor rgb="FFF7F2F4"/>
      </patternFill>
    </fill>
    <fill>
      <patternFill patternType="solid">
        <fgColor rgb="FFF0E4E8"/>
        <bgColor rgb="FFF3EEF0"/>
      </patternFill>
    </fill>
    <fill>
      <patternFill patternType="solid">
        <fgColor rgb="FFF7F2F4"/>
        <bgColor rgb="FFF3EEF0"/>
      </patternFill>
    </fill>
    <fill>
      <patternFill patternType="solid">
        <fgColor theme="7" tint="-0.499984740745262"/>
        <bgColor rgb="FF8A4258"/>
      </patternFill>
    </fill>
  </fills>
  <borders count="3">
    <border>
      <left/>
      <right/>
      <top/>
      <bottom/>
      <diagonal/>
    </border>
    <border>
      <left style="thin">
        <color rgb="FFD8CBD1"/>
      </left>
      <right style="thin">
        <color rgb="FFD8CBD1"/>
      </right>
      <top style="thin">
        <color rgb="FFD8CBD1"/>
      </top>
      <bottom style="thin">
        <color rgb="FFD8CBD1"/>
      </bottom>
      <diagonal/>
    </border>
    <border>
      <left/>
      <right/>
      <top/>
      <bottom style="medium">
        <color rgb="FFB07A2E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12" fillId="5" borderId="1" xfId="0" applyNumberFormat="1" applyFont="1" applyFill="1" applyBorder="1" applyAlignment="1">
      <alignment horizontal="right" vertical="center"/>
    </xf>
    <xf numFmtId="0" fontId="21" fillId="5" borderId="1" xfId="0" applyFont="1" applyFill="1" applyBorder="1" applyAlignment="1">
      <alignment horizontal="left" vertical="center"/>
    </xf>
    <xf numFmtId="164" fontId="18" fillId="4" borderId="1" xfId="0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16" fillId="7" borderId="2" xfId="0" applyNumberFormat="1" applyFont="1" applyFill="1" applyBorder="1" applyAlignment="1">
      <alignment horizontal="center" vertical="center"/>
    </xf>
    <xf numFmtId="166" fontId="16" fillId="7" borderId="2" xfId="0" applyNumberFormat="1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38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38" fontId="6" fillId="4" borderId="1" xfId="0" applyNumberFormat="1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/>
    </xf>
    <xf numFmtId="0" fontId="0" fillId="5" borderId="1" xfId="0" applyFill="1" applyBorder="1"/>
    <xf numFmtId="164" fontId="12" fillId="5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164" fontId="11" fillId="5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left" vertical="center"/>
    </xf>
    <xf numFmtId="164" fontId="8" fillId="5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1" xfId="0" applyFill="1" applyBorder="1"/>
    <xf numFmtId="164" fontId="13" fillId="2" borderId="1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164" fontId="18" fillId="4" borderId="1" xfId="0" applyNumberFormat="1" applyFont="1" applyFill="1" applyBorder="1" applyAlignment="1">
      <alignment horizontal="right" vertical="center"/>
    </xf>
    <xf numFmtId="166" fontId="8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19" fillId="4" borderId="1" xfId="0" applyFont="1" applyFill="1" applyBorder="1" applyAlignment="1">
      <alignment horizontal="left" vertical="center"/>
    </xf>
    <xf numFmtId="38" fontId="20" fillId="3" borderId="1" xfId="0" applyNumberFormat="1" applyFont="1" applyFill="1" applyBorder="1" applyAlignment="1">
      <alignment horizontal="right" vertical="center"/>
    </xf>
    <xf numFmtId="164" fontId="13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6" fontId="12" fillId="5" borderId="1" xfId="0" applyNumberFormat="1" applyFont="1" applyFill="1" applyBorder="1" applyAlignment="1">
      <alignment horizontal="right" vertical="center"/>
    </xf>
    <xf numFmtId="38" fontId="12" fillId="5" borderId="1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A2E"/>
      <rgbColor rgb="FF800080"/>
      <rgbColor rgb="FF008080"/>
      <rgbColor rgb="FFD9D9D9"/>
      <rgbColor rgb="FF878787"/>
      <rgbColor rgb="FF9999FF"/>
      <rgbColor rgb="FF8A4258"/>
      <rgbColor rgb="FFFBEEDD"/>
      <rgbColor rgb="FFF3EEF0"/>
      <rgbColor rgb="FF660066"/>
      <rgbColor rgb="FFFF8080"/>
      <rgbColor rgb="FF0066CC"/>
      <rgbColor rgb="FFD8CB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2F4"/>
      <rgbColor rgb="FFF0E4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A5560"/>
      <rgbColor rgb="FF969696"/>
      <rgbColor rgb="FF003366"/>
      <rgbColor rgb="FF339966"/>
      <rgbColor rgb="FF003300"/>
      <rgbColor rgb="FF333300"/>
      <rgbColor rgb="FF8A5A1E"/>
      <rgbColor rgb="FF6D2E44"/>
      <rgbColor rgb="FF333399"/>
      <rgbColor rgb="FF2B25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Deckungsbeitrag pro Monat je Gericht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Deckungsbeitrag!$N$8</c:f>
              <c:strCache>
                <c:ptCount val="1"/>
                <c:pt idx="0">
                  <c:v>DB gesamt
/ Monat €</c:v>
                </c:pt>
              </c:strCache>
            </c:strRef>
          </c:tx>
          <c:spPr>
            <a:solidFill>
              <a:srgbClr val="6D2E4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Deckungsbeitrag!$A$9:$A$13</c:f>
              <c:strCache>
                <c:ptCount val="3"/>
                <c:pt idx="0">
                  <c:v>Beispielgericht 1 – Hauptspeise (vegetarisch)</c:v>
                </c:pt>
                <c:pt idx="1">
                  <c:v>Beispielgericht 2 – Hauptspeise (mit Fleisch)</c:v>
                </c:pt>
                <c:pt idx="2">
                  <c:v>Beispielgetränk – Kaffeespezialität</c:v>
                </c:pt>
              </c:strCache>
            </c:strRef>
          </c:cat>
          <c:val>
            <c:numRef>
              <c:f>Deckungsbeitrag!$N$9:$N$13</c:f>
              <c:numCache>
                <c:formatCode>General</c:formatCode>
                <c:ptCount val="5"/>
                <c:pt idx="0">
                  <c:v>2590.4756635514018</c:v>
                </c:pt>
                <c:pt idx="1">
                  <c:v>3412.8568560747658</c:v>
                </c:pt>
                <c:pt idx="2">
                  <c:v>2459.6820756302523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CF-472E-AA86-38F8A5FDF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57894"/>
        <c:axId val="75143800"/>
      </c:barChart>
      <c:catAx>
        <c:axId val="7425789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143800"/>
        <c:crosses val="autoZero"/>
        <c:auto val="1"/>
        <c:lblAlgn val="ctr"/>
        <c:lblOffset val="100"/>
        <c:noMultiLvlLbl val="0"/>
      </c:catAx>
      <c:valAx>
        <c:axId val="751438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[Red]\-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25789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12</xdr:col>
      <xdr:colOff>536040</xdr:colOff>
      <xdr:row>27</xdr:row>
      <xdr:rowOff>176760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showGridLines="0" tabSelected="1" zoomScaleNormal="100" workbookViewId="0">
      <pane ySplit="4" topLeftCell="A5" activePane="bottomLeft" state="frozen"/>
      <selection pane="bottomLeft" activeCell="L49" sqref="L49"/>
    </sheetView>
  </sheetViews>
  <sheetFormatPr baseColWidth="10" defaultColWidth="8.7109375" defaultRowHeight="15" x14ac:dyDescent="0.25"/>
  <cols>
    <col min="1" max="1" width="5" customWidth="1"/>
    <col min="2" max="2" width="26" customWidth="1"/>
    <col min="3" max="4" width="17" customWidth="1"/>
    <col min="5" max="5" width="13" customWidth="1"/>
    <col min="6" max="6" width="9" customWidth="1"/>
    <col min="7" max="7" width="18" customWidth="1"/>
  </cols>
  <sheetData>
    <row r="1" spans="1:7" ht="33.75" customHeight="1" x14ac:dyDescent="0.25">
      <c r="A1" s="54" t="s">
        <v>96</v>
      </c>
      <c r="B1" s="54"/>
      <c r="C1" s="54"/>
      <c r="D1" s="54"/>
      <c r="E1" s="54"/>
      <c r="F1" s="54"/>
      <c r="G1" s="54"/>
    </row>
    <row r="2" spans="1:7" ht="18" customHeight="1" x14ac:dyDescent="0.25">
      <c r="A2" s="13" t="s">
        <v>0</v>
      </c>
      <c r="B2" s="13"/>
      <c r="C2" s="13"/>
      <c r="D2" s="13"/>
      <c r="E2" s="13"/>
      <c r="F2" s="13"/>
      <c r="G2" s="13"/>
    </row>
    <row r="3" spans="1:7" ht="25.5" customHeight="1" x14ac:dyDescent="0.25">
      <c r="A3" s="12" t="s">
        <v>1</v>
      </c>
      <c r="B3" s="12"/>
      <c r="C3" s="12"/>
      <c r="D3" s="12"/>
      <c r="E3" s="12"/>
      <c r="F3" s="12"/>
      <c r="G3" s="12"/>
    </row>
    <row r="4" spans="1:7" ht="30" customHeight="1" x14ac:dyDescent="0.25">
      <c r="A4" s="55" t="s">
        <v>2</v>
      </c>
      <c r="B4" s="56" t="s">
        <v>3</v>
      </c>
      <c r="C4" s="55" t="s">
        <v>4</v>
      </c>
      <c r="D4" s="55" t="s">
        <v>5</v>
      </c>
      <c r="E4" s="55" t="s">
        <v>6</v>
      </c>
      <c r="F4" s="55" t="s">
        <v>7</v>
      </c>
      <c r="G4" s="55" t="s">
        <v>8</v>
      </c>
    </row>
    <row r="5" spans="1:7" ht="15" customHeight="1" x14ac:dyDescent="0.25">
      <c r="A5" s="15">
        <v>1</v>
      </c>
      <c r="B5" s="16" t="s">
        <v>9</v>
      </c>
      <c r="C5" s="17" t="s">
        <v>10</v>
      </c>
      <c r="D5" s="18">
        <v>18.899999999999999</v>
      </c>
      <c r="E5" s="19">
        <v>1000</v>
      </c>
      <c r="F5" s="20" t="s">
        <v>11</v>
      </c>
      <c r="G5" s="21">
        <f t="shared" ref="G5:G33" si="0">IFERROR(D5/E5,0)</f>
        <v>1.89E-2</v>
      </c>
    </row>
    <row r="6" spans="1:7" ht="15" customHeight="1" x14ac:dyDescent="0.25">
      <c r="A6" s="15">
        <v>2</v>
      </c>
      <c r="B6" s="16" t="s">
        <v>12</v>
      </c>
      <c r="C6" s="17" t="s">
        <v>10</v>
      </c>
      <c r="D6" s="18">
        <v>8.4</v>
      </c>
      <c r="E6" s="19">
        <v>1000</v>
      </c>
      <c r="F6" s="20" t="s">
        <v>11</v>
      </c>
      <c r="G6" s="21">
        <f t="shared" si="0"/>
        <v>8.4000000000000012E-3</v>
      </c>
    </row>
    <row r="7" spans="1:7" ht="15" customHeight="1" x14ac:dyDescent="0.25">
      <c r="A7" s="15">
        <v>3</v>
      </c>
      <c r="B7" s="16" t="s">
        <v>13</v>
      </c>
      <c r="C7" s="17" t="s">
        <v>10</v>
      </c>
      <c r="D7" s="18">
        <v>22.5</v>
      </c>
      <c r="E7" s="19">
        <v>1000</v>
      </c>
      <c r="F7" s="20" t="s">
        <v>11</v>
      </c>
      <c r="G7" s="21">
        <f t="shared" si="0"/>
        <v>2.2499999999999999E-2</v>
      </c>
    </row>
    <row r="8" spans="1:7" ht="15" customHeight="1" x14ac:dyDescent="0.25">
      <c r="A8" s="15">
        <v>4</v>
      </c>
      <c r="B8" s="16" t="s">
        <v>14</v>
      </c>
      <c r="C8" s="17" t="s">
        <v>10</v>
      </c>
      <c r="D8" s="18">
        <v>7.2</v>
      </c>
      <c r="E8" s="19">
        <v>1000</v>
      </c>
      <c r="F8" s="20" t="s">
        <v>11</v>
      </c>
      <c r="G8" s="21">
        <f t="shared" si="0"/>
        <v>7.1999999999999998E-3</v>
      </c>
    </row>
    <row r="9" spans="1:7" ht="15" customHeight="1" x14ac:dyDescent="0.25">
      <c r="A9" s="15">
        <v>5</v>
      </c>
      <c r="B9" s="16" t="s">
        <v>15</v>
      </c>
      <c r="C9" s="17" t="s">
        <v>16</v>
      </c>
      <c r="D9" s="18">
        <v>1.3</v>
      </c>
      <c r="E9" s="19">
        <v>1000</v>
      </c>
      <c r="F9" s="20" t="s">
        <v>11</v>
      </c>
      <c r="G9" s="21">
        <f t="shared" si="0"/>
        <v>1.2999999999999999E-3</v>
      </c>
    </row>
    <row r="10" spans="1:7" ht="15" customHeight="1" x14ac:dyDescent="0.25">
      <c r="A10" s="15">
        <v>6</v>
      </c>
      <c r="B10" s="16" t="s">
        <v>17</v>
      </c>
      <c r="C10" s="17" t="s">
        <v>16</v>
      </c>
      <c r="D10" s="18">
        <v>1.8</v>
      </c>
      <c r="E10" s="19">
        <v>1000</v>
      </c>
      <c r="F10" s="20" t="s">
        <v>11</v>
      </c>
      <c r="G10" s="21">
        <f t="shared" si="0"/>
        <v>1.8E-3</v>
      </c>
    </row>
    <row r="11" spans="1:7" ht="15" customHeight="1" x14ac:dyDescent="0.25">
      <c r="A11" s="15">
        <v>7</v>
      </c>
      <c r="B11" s="16" t="s">
        <v>18</v>
      </c>
      <c r="C11" s="17" t="s">
        <v>16</v>
      </c>
      <c r="D11" s="18">
        <v>2.1</v>
      </c>
      <c r="E11" s="19">
        <v>1000</v>
      </c>
      <c r="F11" s="20" t="s">
        <v>11</v>
      </c>
      <c r="G11" s="21">
        <f t="shared" si="0"/>
        <v>2.1000000000000003E-3</v>
      </c>
    </row>
    <row r="12" spans="1:7" ht="15" customHeight="1" x14ac:dyDescent="0.25">
      <c r="A12" s="15">
        <v>8</v>
      </c>
      <c r="B12" s="16" t="s">
        <v>19</v>
      </c>
      <c r="C12" s="17" t="s">
        <v>16</v>
      </c>
      <c r="D12" s="18">
        <v>0.95</v>
      </c>
      <c r="E12" s="19">
        <v>1000</v>
      </c>
      <c r="F12" s="20" t="s">
        <v>11</v>
      </c>
      <c r="G12" s="21">
        <f t="shared" si="0"/>
        <v>9.5E-4</v>
      </c>
    </row>
    <row r="13" spans="1:7" ht="15" customHeight="1" x14ac:dyDescent="0.25">
      <c r="A13" s="15">
        <v>9</v>
      </c>
      <c r="B13" s="16" t="s">
        <v>20</v>
      </c>
      <c r="C13" s="17" t="s">
        <v>16</v>
      </c>
      <c r="D13" s="18">
        <v>0.28000000000000003</v>
      </c>
      <c r="E13" s="19">
        <v>1</v>
      </c>
      <c r="F13" s="20" t="s">
        <v>21</v>
      </c>
      <c r="G13" s="21">
        <f t="shared" si="0"/>
        <v>0.28000000000000003</v>
      </c>
    </row>
    <row r="14" spans="1:7" ht="15" customHeight="1" x14ac:dyDescent="0.25">
      <c r="A14" s="15">
        <v>10</v>
      </c>
      <c r="B14" s="16" t="s">
        <v>22</v>
      </c>
      <c r="C14" s="17" t="s">
        <v>23</v>
      </c>
      <c r="D14" s="18">
        <v>8.9</v>
      </c>
      <c r="E14" s="19">
        <v>1000</v>
      </c>
      <c r="F14" s="20" t="s">
        <v>11</v>
      </c>
      <c r="G14" s="21">
        <f t="shared" si="0"/>
        <v>8.8999999999999999E-3</v>
      </c>
    </row>
    <row r="15" spans="1:7" ht="15" customHeight="1" x14ac:dyDescent="0.25">
      <c r="A15" s="15">
        <v>11</v>
      </c>
      <c r="B15" s="16" t="s">
        <v>24</v>
      </c>
      <c r="C15" s="17" t="s">
        <v>23</v>
      </c>
      <c r="D15" s="18">
        <v>3.4</v>
      </c>
      <c r="E15" s="19">
        <v>1000</v>
      </c>
      <c r="F15" s="20" t="s">
        <v>25</v>
      </c>
      <c r="G15" s="21">
        <f t="shared" si="0"/>
        <v>3.3999999999999998E-3</v>
      </c>
    </row>
    <row r="16" spans="1:7" ht="15" customHeight="1" x14ac:dyDescent="0.25">
      <c r="A16" s="15">
        <v>12</v>
      </c>
      <c r="B16" s="16" t="s">
        <v>26</v>
      </c>
      <c r="C16" s="17" t="s">
        <v>23</v>
      </c>
      <c r="D16" s="18">
        <v>9.1999999999999993</v>
      </c>
      <c r="E16" s="19">
        <v>1000</v>
      </c>
      <c r="F16" s="20" t="s">
        <v>11</v>
      </c>
      <c r="G16" s="21">
        <f t="shared" si="0"/>
        <v>9.1999999999999998E-3</v>
      </c>
    </row>
    <row r="17" spans="1:7" ht="15" customHeight="1" x14ac:dyDescent="0.25">
      <c r="A17" s="15">
        <v>13</v>
      </c>
      <c r="B17" s="16" t="s">
        <v>27</v>
      </c>
      <c r="C17" s="17" t="s">
        <v>23</v>
      </c>
      <c r="D17" s="18">
        <v>7.8</v>
      </c>
      <c r="E17" s="19">
        <v>1000</v>
      </c>
      <c r="F17" s="20" t="s">
        <v>11</v>
      </c>
      <c r="G17" s="21">
        <f t="shared" si="0"/>
        <v>7.7999999999999996E-3</v>
      </c>
    </row>
    <row r="18" spans="1:7" ht="15" customHeight="1" x14ac:dyDescent="0.25">
      <c r="A18" s="15">
        <v>14</v>
      </c>
      <c r="B18" s="16" t="s">
        <v>28</v>
      </c>
      <c r="C18" s="17" t="s">
        <v>23</v>
      </c>
      <c r="D18" s="18">
        <v>0.32</v>
      </c>
      <c r="E18" s="19">
        <v>1</v>
      </c>
      <c r="F18" s="20" t="s">
        <v>21</v>
      </c>
      <c r="G18" s="21">
        <f t="shared" si="0"/>
        <v>0.32</v>
      </c>
    </row>
    <row r="19" spans="1:7" ht="15" customHeight="1" x14ac:dyDescent="0.25">
      <c r="A19" s="15">
        <v>15</v>
      </c>
      <c r="B19" s="16" t="s">
        <v>29</v>
      </c>
      <c r="C19" s="17" t="s">
        <v>23</v>
      </c>
      <c r="D19" s="18">
        <v>1.1499999999999999</v>
      </c>
      <c r="E19" s="19">
        <v>1000</v>
      </c>
      <c r="F19" s="20" t="s">
        <v>25</v>
      </c>
      <c r="G19" s="21">
        <f t="shared" si="0"/>
        <v>1.15E-3</v>
      </c>
    </row>
    <row r="20" spans="1:7" ht="15" customHeight="1" x14ac:dyDescent="0.25">
      <c r="A20" s="15">
        <v>16</v>
      </c>
      <c r="B20" s="16" t="s">
        <v>30</v>
      </c>
      <c r="C20" s="17" t="s">
        <v>31</v>
      </c>
      <c r="D20" s="18">
        <v>3.2</v>
      </c>
      <c r="E20" s="19">
        <v>1000</v>
      </c>
      <c r="F20" s="20" t="s">
        <v>11</v>
      </c>
      <c r="G20" s="21">
        <f t="shared" si="0"/>
        <v>3.2000000000000002E-3</v>
      </c>
    </row>
    <row r="21" spans="1:7" ht="15" customHeight="1" x14ac:dyDescent="0.25">
      <c r="A21" s="15">
        <v>17</v>
      </c>
      <c r="B21" s="16" t="s">
        <v>32</v>
      </c>
      <c r="C21" s="17" t="s">
        <v>31</v>
      </c>
      <c r="D21" s="18">
        <v>1.1000000000000001</v>
      </c>
      <c r="E21" s="19">
        <v>1000</v>
      </c>
      <c r="F21" s="20" t="s">
        <v>11</v>
      </c>
      <c r="G21" s="21">
        <f t="shared" si="0"/>
        <v>1.1000000000000001E-3</v>
      </c>
    </row>
    <row r="22" spans="1:7" ht="15" customHeight="1" x14ac:dyDescent="0.25">
      <c r="A22" s="15">
        <v>18</v>
      </c>
      <c r="B22" s="16" t="s">
        <v>33</v>
      </c>
      <c r="C22" s="17" t="s">
        <v>31</v>
      </c>
      <c r="D22" s="18">
        <v>1.6</v>
      </c>
      <c r="E22" s="19">
        <v>1</v>
      </c>
      <c r="F22" s="20" t="s">
        <v>21</v>
      </c>
      <c r="G22" s="21">
        <f t="shared" si="0"/>
        <v>1.6</v>
      </c>
    </row>
    <row r="23" spans="1:7" ht="15" customHeight="1" x14ac:dyDescent="0.25">
      <c r="A23" s="15">
        <v>19</v>
      </c>
      <c r="B23" s="16" t="s">
        <v>34</v>
      </c>
      <c r="C23" s="17" t="s">
        <v>31</v>
      </c>
      <c r="D23" s="18">
        <v>3.9</v>
      </c>
      <c r="E23" s="19">
        <v>1000</v>
      </c>
      <c r="F23" s="20" t="s">
        <v>11</v>
      </c>
      <c r="G23" s="21">
        <f t="shared" si="0"/>
        <v>3.8999999999999998E-3</v>
      </c>
    </row>
    <row r="24" spans="1:7" ht="15" customHeight="1" x14ac:dyDescent="0.25">
      <c r="A24" s="15">
        <v>20</v>
      </c>
      <c r="B24" s="16" t="s">
        <v>35</v>
      </c>
      <c r="C24" s="17" t="s">
        <v>31</v>
      </c>
      <c r="D24" s="18">
        <v>0.45</v>
      </c>
      <c r="E24" s="19">
        <v>1</v>
      </c>
      <c r="F24" s="20" t="s">
        <v>21</v>
      </c>
      <c r="G24" s="21">
        <f t="shared" si="0"/>
        <v>0.45</v>
      </c>
    </row>
    <row r="25" spans="1:7" ht="15" customHeight="1" x14ac:dyDescent="0.25">
      <c r="A25" s="15">
        <v>21</v>
      </c>
      <c r="B25" s="16" t="s">
        <v>36</v>
      </c>
      <c r="C25" s="17" t="s">
        <v>37</v>
      </c>
      <c r="D25" s="18">
        <v>9.8000000000000007</v>
      </c>
      <c r="E25" s="19">
        <v>1000</v>
      </c>
      <c r="F25" s="20" t="s">
        <v>25</v>
      </c>
      <c r="G25" s="21">
        <f t="shared" si="0"/>
        <v>9.8000000000000014E-3</v>
      </c>
    </row>
    <row r="26" spans="1:7" ht="15" customHeight="1" x14ac:dyDescent="0.25">
      <c r="A26" s="15">
        <v>22</v>
      </c>
      <c r="B26" s="16" t="s">
        <v>38</v>
      </c>
      <c r="C26" s="17" t="s">
        <v>37</v>
      </c>
      <c r="D26" s="18">
        <v>2.6</v>
      </c>
      <c r="E26" s="19">
        <v>1000</v>
      </c>
      <c r="F26" s="20" t="s">
        <v>11</v>
      </c>
      <c r="G26" s="21">
        <f t="shared" si="0"/>
        <v>2.5999999999999999E-3</v>
      </c>
    </row>
    <row r="27" spans="1:7" ht="15" customHeight="1" x14ac:dyDescent="0.25">
      <c r="A27" s="15">
        <v>23</v>
      </c>
      <c r="B27" s="16" t="s">
        <v>39</v>
      </c>
      <c r="C27" s="17" t="s">
        <v>37</v>
      </c>
      <c r="D27" s="18">
        <v>22</v>
      </c>
      <c r="E27" s="19">
        <v>1000</v>
      </c>
      <c r="F27" s="20" t="s">
        <v>11</v>
      </c>
      <c r="G27" s="21">
        <f t="shared" si="0"/>
        <v>2.1999999999999999E-2</v>
      </c>
    </row>
    <row r="28" spans="1:7" ht="15" customHeight="1" x14ac:dyDescent="0.25">
      <c r="A28" s="15">
        <v>24</v>
      </c>
      <c r="B28" s="16" t="s">
        <v>40</v>
      </c>
      <c r="C28" s="17" t="s">
        <v>41</v>
      </c>
      <c r="D28" s="18">
        <v>1.1000000000000001</v>
      </c>
      <c r="E28" s="19">
        <v>1000</v>
      </c>
      <c r="F28" s="20" t="s">
        <v>25</v>
      </c>
      <c r="G28" s="21">
        <f t="shared" si="0"/>
        <v>1.1000000000000001E-3</v>
      </c>
    </row>
    <row r="29" spans="1:7" ht="15" customHeight="1" x14ac:dyDescent="0.25">
      <c r="A29" s="15">
        <v>25</v>
      </c>
      <c r="B29" s="16" t="s">
        <v>42</v>
      </c>
      <c r="C29" s="17" t="s">
        <v>41</v>
      </c>
      <c r="D29" s="18">
        <v>1.9</v>
      </c>
      <c r="E29" s="19">
        <v>1000</v>
      </c>
      <c r="F29" s="20" t="s">
        <v>25</v>
      </c>
      <c r="G29" s="21">
        <f t="shared" si="0"/>
        <v>1.9E-3</v>
      </c>
    </row>
    <row r="30" spans="1:7" ht="15" customHeight="1" x14ac:dyDescent="0.25">
      <c r="A30" s="15">
        <v>26</v>
      </c>
      <c r="B30" s="16" t="s">
        <v>43</v>
      </c>
      <c r="C30" s="17" t="s">
        <v>41</v>
      </c>
      <c r="D30" s="18">
        <v>0.55000000000000004</v>
      </c>
      <c r="E30" s="19">
        <v>1000</v>
      </c>
      <c r="F30" s="20" t="s">
        <v>25</v>
      </c>
      <c r="G30" s="21">
        <f t="shared" si="0"/>
        <v>5.5000000000000003E-4</v>
      </c>
    </row>
    <row r="31" spans="1:7" ht="15" customHeight="1" x14ac:dyDescent="0.25">
      <c r="A31" s="15">
        <v>27</v>
      </c>
      <c r="B31" s="16" t="s">
        <v>44</v>
      </c>
      <c r="C31" s="17" t="s">
        <v>41</v>
      </c>
      <c r="D31" s="18">
        <v>1.8</v>
      </c>
      <c r="E31" s="19">
        <v>1000</v>
      </c>
      <c r="F31" s="20" t="s">
        <v>25</v>
      </c>
      <c r="G31" s="21">
        <f t="shared" si="0"/>
        <v>1.8E-3</v>
      </c>
    </row>
    <row r="32" spans="1:7" ht="15" customHeight="1" x14ac:dyDescent="0.25">
      <c r="A32" s="15">
        <v>28</v>
      </c>
      <c r="B32" s="16" t="s">
        <v>45</v>
      </c>
      <c r="C32" s="17" t="s">
        <v>41</v>
      </c>
      <c r="D32" s="18">
        <v>4.2</v>
      </c>
      <c r="E32" s="19">
        <v>1000</v>
      </c>
      <c r="F32" s="20" t="s">
        <v>25</v>
      </c>
      <c r="G32" s="21">
        <f t="shared" si="0"/>
        <v>4.2000000000000006E-3</v>
      </c>
    </row>
    <row r="33" spans="1:7" ht="15" customHeight="1" x14ac:dyDescent="0.25">
      <c r="A33" s="15">
        <v>29</v>
      </c>
      <c r="B33" s="16" t="s">
        <v>46</v>
      </c>
      <c r="C33" s="17" t="s">
        <v>41</v>
      </c>
      <c r="D33" s="18">
        <v>16.5</v>
      </c>
      <c r="E33" s="19">
        <v>1000</v>
      </c>
      <c r="F33" s="20" t="s">
        <v>11</v>
      </c>
      <c r="G33" s="21">
        <f t="shared" si="0"/>
        <v>1.6500000000000001E-2</v>
      </c>
    </row>
  </sheetData>
  <mergeCells count="3">
    <mergeCell ref="A1:G1"/>
    <mergeCell ref="A2:G2"/>
    <mergeCell ref="A3:G3"/>
  </mergeCells>
  <dataValidations count="1">
    <dataValidation type="list" allowBlank="1" sqref="F5:F33" xr:uid="{00000000-0002-0000-0000-000000000000}">
      <formula1>"g,ml,Stk"</formula1>
      <formula2>0</formula2>
    </dataValidation>
  </dataValidations>
  <pageMargins left="0.75" right="0.75" top="1" bottom="1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2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30" customWidth="1"/>
    <col min="2" max="2" width="12" customWidth="1"/>
    <col min="3" max="3" width="10" customWidth="1"/>
    <col min="4" max="4" width="18" customWidth="1"/>
    <col min="5" max="5" width="15" customWidth="1"/>
  </cols>
  <sheetData>
    <row r="1" spans="1:5" ht="33.75" customHeight="1" x14ac:dyDescent="0.25">
      <c r="A1" s="14" t="s">
        <v>47</v>
      </c>
      <c r="B1" s="14"/>
      <c r="C1" s="14"/>
      <c r="D1" s="14"/>
      <c r="E1" s="14"/>
    </row>
    <row r="2" spans="1:5" ht="18" customHeight="1" x14ac:dyDescent="0.25">
      <c r="A2" s="13" t="s">
        <v>48</v>
      </c>
      <c r="B2" s="13"/>
      <c r="C2" s="13"/>
      <c r="D2" s="13"/>
      <c r="E2" s="13"/>
    </row>
    <row r="3" spans="1:5" ht="25.5" customHeight="1" x14ac:dyDescent="0.25">
      <c r="A3" s="12" t="s">
        <v>49</v>
      </c>
      <c r="B3" s="12"/>
      <c r="C3" s="12"/>
      <c r="D3" s="12"/>
      <c r="E3" s="12"/>
    </row>
    <row r="6" spans="1:5" x14ac:dyDescent="0.25">
      <c r="A6" s="11" t="s">
        <v>50</v>
      </c>
      <c r="B6" s="11"/>
      <c r="C6" s="11"/>
      <c r="D6" s="11"/>
      <c r="E6" s="11"/>
    </row>
    <row r="7" spans="1:5" x14ac:dyDescent="0.25">
      <c r="A7" s="22" t="s">
        <v>51</v>
      </c>
      <c r="B7" s="20" t="s">
        <v>52</v>
      </c>
      <c r="C7" s="22" t="s">
        <v>53</v>
      </c>
      <c r="D7" s="23">
        <v>1</v>
      </c>
      <c r="E7" s="24">
        <v>0.05</v>
      </c>
    </row>
    <row r="8" spans="1:5" x14ac:dyDescent="0.25">
      <c r="A8" s="25" t="s">
        <v>54</v>
      </c>
      <c r="B8" s="26" t="s">
        <v>55</v>
      </c>
      <c r="C8" s="26" t="s">
        <v>7</v>
      </c>
      <c r="D8" s="26" t="s">
        <v>56</v>
      </c>
      <c r="E8" s="26" t="s">
        <v>57</v>
      </c>
    </row>
    <row r="9" spans="1:5" x14ac:dyDescent="0.25">
      <c r="A9" s="16" t="s">
        <v>17</v>
      </c>
      <c r="B9" s="19">
        <v>150</v>
      </c>
      <c r="C9" s="15" t="str">
        <f>IFERROR(INDEX(Zutatenpreise!$F$5:$F$33,MATCH($A9,Zutatenpreise!$B$5:$B$33,0)),"")</f>
        <v>g</v>
      </c>
      <c r="D9" s="27">
        <f>IFERROR(INDEX(Zutatenpreise!$G$5:$G$33,MATCH($A9,Zutatenpreise!$B$5:$B$33,0)),"")</f>
        <v>1.8E-3</v>
      </c>
      <c r="E9" s="28">
        <f t="shared" ref="E9:E16" si="0">IFERROR(B9*D9,0)</f>
        <v>0.27</v>
      </c>
    </row>
    <row r="10" spans="1:5" x14ac:dyDescent="0.25">
      <c r="A10" s="16" t="s">
        <v>38</v>
      </c>
      <c r="B10" s="19">
        <v>120</v>
      </c>
      <c r="C10" s="15" t="str">
        <f>IFERROR(INDEX(Zutatenpreise!$F$5:$F$33,MATCH($A10,Zutatenpreise!$B$5:$B$33,0)),"")</f>
        <v>g</v>
      </c>
      <c r="D10" s="27">
        <f>IFERROR(INDEX(Zutatenpreise!$G$5:$G$33,MATCH($A10,Zutatenpreise!$B$5:$B$33,0)),"")</f>
        <v>2.5999999999999999E-3</v>
      </c>
      <c r="E10" s="28">
        <f t="shared" si="0"/>
        <v>0.312</v>
      </c>
    </row>
    <row r="11" spans="1:5" x14ac:dyDescent="0.25">
      <c r="A11" s="16" t="s">
        <v>32</v>
      </c>
      <c r="B11" s="19">
        <v>30</v>
      </c>
      <c r="C11" s="15" t="str">
        <f>IFERROR(INDEX(Zutatenpreise!$F$5:$F$33,MATCH($A11,Zutatenpreise!$B$5:$B$33,0)),"")</f>
        <v>g</v>
      </c>
      <c r="D11" s="27">
        <f>IFERROR(INDEX(Zutatenpreise!$G$5:$G$33,MATCH($A11,Zutatenpreise!$B$5:$B$33,0)),"")</f>
        <v>1.1000000000000001E-3</v>
      </c>
      <c r="E11" s="28">
        <f t="shared" si="0"/>
        <v>3.3000000000000002E-2</v>
      </c>
    </row>
    <row r="12" spans="1:5" x14ac:dyDescent="0.25">
      <c r="A12" s="16" t="s">
        <v>36</v>
      </c>
      <c r="B12" s="19">
        <v>15</v>
      </c>
      <c r="C12" s="15" t="str">
        <f>IFERROR(INDEX(Zutatenpreise!$F$5:$F$33,MATCH($A12,Zutatenpreise!$B$5:$B$33,0)),"")</f>
        <v>ml</v>
      </c>
      <c r="D12" s="27">
        <f>IFERROR(INDEX(Zutatenpreise!$G$5:$G$33,MATCH($A12,Zutatenpreise!$B$5:$B$33,0)),"")</f>
        <v>9.8000000000000014E-3</v>
      </c>
      <c r="E12" s="28">
        <f t="shared" si="0"/>
        <v>0.14700000000000002</v>
      </c>
    </row>
    <row r="13" spans="1:5" x14ac:dyDescent="0.25">
      <c r="A13" s="16" t="s">
        <v>26</v>
      </c>
      <c r="B13" s="19">
        <v>25</v>
      </c>
      <c r="C13" s="15" t="str">
        <f>IFERROR(INDEX(Zutatenpreise!$F$5:$F$33,MATCH($A13,Zutatenpreise!$B$5:$B$33,0)),"")</f>
        <v>g</v>
      </c>
      <c r="D13" s="27">
        <f>IFERROR(INDEX(Zutatenpreise!$G$5:$G$33,MATCH($A13,Zutatenpreise!$B$5:$B$33,0)),"")</f>
        <v>9.1999999999999998E-3</v>
      </c>
      <c r="E13" s="28">
        <f t="shared" si="0"/>
        <v>0.22999999999999998</v>
      </c>
    </row>
    <row r="14" spans="1:5" x14ac:dyDescent="0.25">
      <c r="A14" s="16" t="s">
        <v>39</v>
      </c>
      <c r="B14" s="19">
        <v>5</v>
      </c>
      <c r="C14" s="15" t="str">
        <f>IFERROR(INDEX(Zutatenpreise!$F$5:$F$33,MATCH($A14,Zutatenpreise!$B$5:$B$33,0)),"")</f>
        <v>g</v>
      </c>
      <c r="D14" s="27">
        <f>IFERROR(INDEX(Zutatenpreise!$G$5:$G$33,MATCH($A14,Zutatenpreise!$B$5:$B$33,0)),"")</f>
        <v>2.1999999999999999E-2</v>
      </c>
      <c r="E14" s="28">
        <f t="shared" si="0"/>
        <v>0.10999999999999999</v>
      </c>
    </row>
    <row r="15" spans="1:5" x14ac:dyDescent="0.25">
      <c r="A15" s="16"/>
      <c r="B15" s="19"/>
      <c r="C15" s="15" t="str">
        <f>IFERROR(INDEX(Zutatenpreise!$F$5:$F$33,MATCH($A15,Zutatenpreise!$B$5:$B$33,0)),"")</f>
        <v/>
      </c>
      <c r="D15" s="27" t="str">
        <f>IFERROR(INDEX(Zutatenpreise!$G$5:$G$33,MATCH($A15,Zutatenpreise!$B$5:$B$33,0)),"")</f>
        <v/>
      </c>
      <c r="E15" s="28">
        <f t="shared" si="0"/>
        <v>0</v>
      </c>
    </row>
    <row r="16" spans="1:5" x14ac:dyDescent="0.25">
      <c r="A16" s="16"/>
      <c r="B16" s="19"/>
      <c r="C16" s="15" t="str">
        <f>IFERROR(INDEX(Zutatenpreise!$F$5:$F$33,MATCH($A16,Zutatenpreise!$B$5:$B$33,0)),"")</f>
        <v/>
      </c>
      <c r="D16" s="27" t="str">
        <f>IFERROR(INDEX(Zutatenpreise!$G$5:$G$33,MATCH($A16,Zutatenpreise!$B$5:$B$33,0)),"")</f>
        <v/>
      </c>
      <c r="E16" s="28">
        <f t="shared" si="0"/>
        <v>0</v>
      </c>
    </row>
    <row r="17" spans="1:5" x14ac:dyDescent="0.25">
      <c r="A17" s="29" t="s">
        <v>58</v>
      </c>
      <c r="B17" s="30"/>
      <c r="C17" s="30"/>
      <c r="D17" s="30"/>
      <c r="E17" s="31">
        <f>SUM(E9:E16)</f>
        <v>1.1020000000000001</v>
      </c>
    </row>
    <row r="18" spans="1:5" x14ac:dyDescent="0.25">
      <c r="A18" s="32" t="s">
        <v>59</v>
      </c>
      <c r="B18" s="30"/>
      <c r="C18" s="30"/>
      <c r="D18" s="30"/>
      <c r="E18" s="33">
        <f>E17*$E$7</f>
        <v>5.510000000000001E-2</v>
      </c>
    </row>
    <row r="19" spans="1:5" x14ac:dyDescent="0.25">
      <c r="A19" s="34" t="s">
        <v>60</v>
      </c>
      <c r="B19" s="30"/>
      <c r="C19" s="30"/>
      <c r="D19" s="30"/>
      <c r="E19" s="35">
        <f>E17+E18</f>
        <v>1.1571</v>
      </c>
    </row>
    <row r="20" spans="1:5" x14ac:dyDescent="0.25">
      <c r="A20" s="36" t="s">
        <v>61</v>
      </c>
      <c r="B20" s="37"/>
      <c r="C20" s="37"/>
      <c r="D20" s="37"/>
      <c r="E20" s="38">
        <f>IFERROR(E19/$D$7,0)</f>
        <v>1.1571</v>
      </c>
    </row>
    <row r="22" spans="1:5" x14ac:dyDescent="0.25">
      <c r="A22" s="11" t="s">
        <v>62</v>
      </c>
      <c r="B22" s="11"/>
      <c r="C22" s="11"/>
      <c r="D22" s="11"/>
      <c r="E22" s="11"/>
    </row>
    <row r="23" spans="1:5" x14ac:dyDescent="0.25">
      <c r="A23" s="22" t="s">
        <v>51</v>
      </c>
      <c r="B23" s="20" t="s">
        <v>52</v>
      </c>
      <c r="C23" s="22" t="s">
        <v>53</v>
      </c>
      <c r="D23" s="23">
        <v>1</v>
      </c>
      <c r="E23" s="24">
        <v>0.06</v>
      </c>
    </row>
    <row r="24" spans="1:5" x14ac:dyDescent="0.25">
      <c r="A24" s="25" t="s">
        <v>54</v>
      </c>
      <c r="B24" s="26" t="s">
        <v>55</v>
      </c>
      <c r="C24" s="26" t="s">
        <v>7</v>
      </c>
      <c r="D24" s="26" t="s">
        <v>56</v>
      </c>
      <c r="E24" s="26" t="s">
        <v>57</v>
      </c>
    </row>
    <row r="25" spans="1:5" x14ac:dyDescent="0.25">
      <c r="A25" s="16" t="s">
        <v>12</v>
      </c>
      <c r="B25" s="19">
        <v>180</v>
      </c>
      <c r="C25" s="15" t="str">
        <f>IFERROR(INDEX(Zutatenpreise!$F$5:$F$33,MATCH($A25,Zutatenpreise!$B$5:$B$33,0)),"")</f>
        <v>g</v>
      </c>
      <c r="D25" s="27">
        <f>IFERROR(INDEX(Zutatenpreise!$G$5:$G$33,MATCH($A25,Zutatenpreise!$B$5:$B$33,0)),"")</f>
        <v>8.4000000000000012E-3</v>
      </c>
      <c r="E25" s="28">
        <f t="shared" ref="E25:E32" si="1">IFERROR(B25*D25,0)</f>
        <v>1.5120000000000002</v>
      </c>
    </row>
    <row r="26" spans="1:5" x14ac:dyDescent="0.25">
      <c r="A26" s="16" t="s">
        <v>15</v>
      </c>
      <c r="B26" s="19">
        <v>250</v>
      </c>
      <c r="C26" s="15" t="str">
        <f>IFERROR(INDEX(Zutatenpreise!$F$5:$F$33,MATCH($A26,Zutatenpreise!$B$5:$B$33,0)),"")</f>
        <v>g</v>
      </c>
      <c r="D26" s="27">
        <f>IFERROR(INDEX(Zutatenpreise!$G$5:$G$33,MATCH($A26,Zutatenpreise!$B$5:$B$33,0)),"")</f>
        <v>1.2999999999999999E-3</v>
      </c>
      <c r="E26" s="28">
        <f t="shared" si="1"/>
        <v>0.32500000000000001</v>
      </c>
    </row>
    <row r="27" spans="1:5" x14ac:dyDescent="0.25">
      <c r="A27" s="16" t="s">
        <v>22</v>
      </c>
      <c r="B27" s="19">
        <v>20</v>
      </c>
      <c r="C27" s="15" t="str">
        <f>IFERROR(INDEX(Zutatenpreise!$F$5:$F$33,MATCH($A27,Zutatenpreise!$B$5:$B$33,0)),"")</f>
        <v>g</v>
      </c>
      <c r="D27" s="27">
        <f>IFERROR(INDEX(Zutatenpreise!$G$5:$G$33,MATCH($A27,Zutatenpreise!$B$5:$B$33,0)),"")</f>
        <v>8.8999999999999999E-3</v>
      </c>
      <c r="E27" s="28">
        <f t="shared" si="1"/>
        <v>0.17799999999999999</v>
      </c>
    </row>
    <row r="28" spans="1:5" x14ac:dyDescent="0.25">
      <c r="A28" s="16" t="s">
        <v>34</v>
      </c>
      <c r="B28" s="19">
        <v>60</v>
      </c>
      <c r="C28" s="15" t="str">
        <f>IFERROR(INDEX(Zutatenpreise!$F$5:$F$33,MATCH($A28,Zutatenpreise!$B$5:$B$33,0)),"")</f>
        <v>g</v>
      </c>
      <c r="D28" s="27">
        <f>IFERROR(INDEX(Zutatenpreise!$G$5:$G$33,MATCH($A28,Zutatenpreise!$B$5:$B$33,0)),"")</f>
        <v>3.8999999999999998E-3</v>
      </c>
      <c r="E28" s="28">
        <f t="shared" si="1"/>
        <v>0.23399999999999999</v>
      </c>
    </row>
    <row r="29" spans="1:5" x14ac:dyDescent="0.25">
      <c r="A29" s="16" t="s">
        <v>24</v>
      </c>
      <c r="B29" s="19">
        <v>40</v>
      </c>
      <c r="C29" s="15" t="str">
        <f>IFERROR(INDEX(Zutatenpreise!$F$5:$F$33,MATCH($A29,Zutatenpreise!$B$5:$B$33,0)),"")</f>
        <v>ml</v>
      </c>
      <c r="D29" s="27">
        <f>IFERROR(INDEX(Zutatenpreise!$G$5:$G$33,MATCH($A29,Zutatenpreise!$B$5:$B$33,0)),"")</f>
        <v>3.3999999999999998E-3</v>
      </c>
      <c r="E29" s="28">
        <f t="shared" si="1"/>
        <v>0.13599999999999998</v>
      </c>
    </row>
    <row r="30" spans="1:5" x14ac:dyDescent="0.25">
      <c r="A30" s="16" t="s">
        <v>39</v>
      </c>
      <c r="B30" s="19">
        <v>6</v>
      </c>
      <c r="C30" s="15" t="str">
        <f>IFERROR(INDEX(Zutatenpreise!$F$5:$F$33,MATCH($A30,Zutatenpreise!$B$5:$B$33,0)),"")</f>
        <v>g</v>
      </c>
      <c r="D30" s="27">
        <f>IFERROR(INDEX(Zutatenpreise!$G$5:$G$33,MATCH($A30,Zutatenpreise!$B$5:$B$33,0)),"")</f>
        <v>2.1999999999999999E-2</v>
      </c>
      <c r="E30" s="28">
        <f t="shared" si="1"/>
        <v>0.13200000000000001</v>
      </c>
    </row>
    <row r="31" spans="1:5" x14ac:dyDescent="0.25">
      <c r="A31" s="16"/>
      <c r="B31" s="19"/>
      <c r="C31" s="15" t="str">
        <f>IFERROR(INDEX(Zutatenpreise!$F$5:$F$33,MATCH($A31,Zutatenpreise!$B$5:$B$33,0)),"")</f>
        <v/>
      </c>
      <c r="D31" s="27" t="str">
        <f>IFERROR(INDEX(Zutatenpreise!$G$5:$G$33,MATCH($A31,Zutatenpreise!$B$5:$B$33,0)),"")</f>
        <v/>
      </c>
      <c r="E31" s="28">
        <f t="shared" si="1"/>
        <v>0</v>
      </c>
    </row>
    <row r="32" spans="1:5" x14ac:dyDescent="0.25">
      <c r="A32" s="16"/>
      <c r="B32" s="19"/>
      <c r="C32" s="15" t="str">
        <f>IFERROR(INDEX(Zutatenpreise!$F$5:$F$33,MATCH($A32,Zutatenpreise!$B$5:$B$33,0)),"")</f>
        <v/>
      </c>
      <c r="D32" s="27" t="str">
        <f>IFERROR(INDEX(Zutatenpreise!$G$5:$G$33,MATCH($A32,Zutatenpreise!$B$5:$B$33,0)),"")</f>
        <v/>
      </c>
      <c r="E32" s="28">
        <f t="shared" si="1"/>
        <v>0</v>
      </c>
    </row>
    <row r="33" spans="1:5" x14ac:dyDescent="0.25">
      <c r="A33" s="29" t="s">
        <v>58</v>
      </c>
      <c r="B33" s="30"/>
      <c r="C33" s="30"/>
      <c r="D33" s="30"/>
      <c r="E33" s="31">
        <f>SUM(E25:E32)</f>
        <v>2.5170000000000003</v>
      </c>
    </row>
    <row r="34" spans="1:5" x14ac:dyDescent="0.25">
      <c r="A34" s="32" t="s">
        <v>63</v>
      </c>
      <c r="B34" s="30"/>
      <c r="C34" s="30"/>
      <c r="D34" s="30"/>
      <c r="E34" s="33">
        <f>E33*$E$23</f>
        <v>0.15102000000000002</v>
      </c>
    </row>
    <row r="35" spans="1:5" x14ac:dyDescent="0.25">
      <c r="A35" s="34" t="s">
        <v>60</v>
      </c>
      <c r="B35" s="30"/>
      <c r="C35" s="30"/>
      <c r="D35" s="30"/>
      <c r="E35" s="35">
        <f>E33+E34</f>
        <v>2.6680200000000003</v>
      </c>
    </row>
    <row r="36" spans="1:5" x14ac:dyDescent="0.25">
      <c r="A36" s="36" t="s">
        <v>61</v>
      </c>
      <c r="B36" s="37"/>
      <c r="C36" s="37"/>
      <c r="D36" s="37"/>
      <c r="E36" s="38">
        <f>IFERROR(E35/$D$23,0)</f>
        <v>2.6680200000000003</v>
      </c>
    </row>
    <row r="38" spans="1:5" x14ac:dyDescent="0.25">
      <c r="A38" s="11" t="s">
        <v>64</v>
      </c>
      <c r="B38" s="11"/>
      <c r="C38" s="11"/>
      <c r="D38" s="11"/>
      <c r="E38" s="11"/>
    </row>
    <row r="39" spans="1:5" x14ac:dyDescent="0.25">
      <c r="A39" s="22" t="s">
        <v>51</v>
      </c>
      <c r="B39" s="20" t="s">
        <v>65</v>
      </c>
      <c r="C39" s="22" t="s">
        <v>53</v>
      </c>
      <c r="D39" s="23">
        <v>1</v>
      </c>
      <c r="E39" s="24">
        <v>0.02</v>
      </c>
    </row>
    <row r="40" spans="1:5" x14ac:dyDescent="0.25">
      <c r="A40" s="25" t="s">
        <v>54</v>
      </c>
      <c r="B40" s="26" t="s">
        <v>55</v>
      </c>
      <c r="C40" s="26" t="s">
        <v>7</v>
      </c>
      <c r="D40" s="26" t="s">
        <v>56</v>
      </c>
      <c r="E40" s="26" t="s">
        <v>57</v>
      </c>
    </row>
    <row r="41" spans="1:5" x14ac:dyDescent="0.25">
      <c r="A41" s="16" t="s">
        <v>46</v>
      </c>
      <c r="B41" s="19">
        <v>9</v>
      </c>
      <c r="C41" s="15" t="str">
        <f>IFERROR(INDEX(Zutatenpreise!$F$5:$F$33,MATCH($A41,Zutatenpreise!$B$5:$B$33,0)),"")</f>
        <v>g</v>
      </c>
      <c r="D41" s="27">
        <f>IFERROR(INDEX(Zutatenpreise!$G$5:$G$33,MATCH($A41,Zutatenpreise!$B$5:$B$33,0)),"")</f>
        <v>1.6500000000000001E-2</v>
      </c>
      <c r="E41" s="28">
        <f t="shared" ref="E41:E48" si="2">IFERROR(B41*D41,0)</f>
        <v>0.14850000000000002</v>
      </c>
    </row>
    <row r="42" spans="1:5" x14ac:dyDescent="0.25">
      <c r="A42" s="16" t="s">
        <v>29</v>
      </c>
      <c r="B42" s="19">
        <v>120</v>
      </c>
      <c r="C42" s="15" t="str">
        <f>IFERROR(INDEX(Zutatenpreise!$F$5:$F$33,MATCH($A42,Zutatenpreise!$B$5:$B$33,0)),"")</f>
        <v>ml</v>
      </c>
      <c r="D42" s="27">
        <f>IFERROR(INDEX(Zutatenpreise!$G$5:$G$33,MATCH($A42,Zutatenpreise!$B$5:$B$33,0)),"")</f>
        <v>1.15E-3</v>
      </c>
      <c r="E42" s="28">
        <f t="shared" si="2"/>
        <v>0.13800000000000001</v>
      </c>
    </row>
    <row r="43" spans="1:5" x14ac:dyDescent="0.25">
      <c r="A43" s="16"/>
      <c r="B43" s="19"/>
      <c r="C43" s="15" t="str">
        <f>IFERROR(INDEX(Zutatenpreise!$F$5:$F$33,MATCH($A43,Zutatenpreise!$B$5:$B$33,0)),"")</f>
        <v/>
      </c>
      <c r="D43" s="27" t="str">
        <f>IFERROR(INDEX(Zutatenpreise!$G$5:$G$33,MATCH($A43,Zutatenpreise!$B$5:$B$33,0)),"")</f>
        <v/>
      </c>
      <c r="E43" s="28">
        <f t="shared" si="2"/>
        <v>0</v>
      </c>
    </row>
    <row r="44" spans="1:5" x14ac:dyDescent="0.25">
      <c r="A44" s="16"/>
      <c r="B44" s="19"/>
      <c r="C44" s="15" t="str">
        <f>IFERROR(INDEX(Zutatenpreise!$F$5:$F$33,MATCH($A44,Zutatenpreise!$B$5:$B$33,0)),"")</f>
        <v/>
      </c>
      <c r="D44" s="27" t="str">
        <f>IFERROR(INDEX(Zutatenpreise!$G$5:$G$33,MATCH($A44,Zutatenpreise!$B$5:$B$33,0)),"")</f>
        <v/>
      </c>
      <c r="E44" s="28">
        <f t="shared" si="2"/>
        <v>0</v>
      </c>
    </row>
    <row r="45" spans="1:5" x14ac:dyDescent="0.25">
      <c r="A45" s="16"/>
      <c r="B45" s="19"/>
      <c r="C45" s="15" t="str">
        <f>IFERROR(INDEX(Zutatenpreise!$F$5:$F$33,MATCH($A45,Zutatenpreise!$B$5:$B$33,0)),"")</f>
        <v/>
      </c>
      <c r="D45" s="27" t="str">
        <f>IFERROR(INDEX(Zutatenpreise!$G$5:$G$33,MATCH($A45,Zutatenpreise!$B$5:$B$33,0)),"")</f>
        <v/>
      </c>
      <c r="E45" s="28">
        <f t="shared" si="2"/>
        <v>0</v>
      </c>
    </row>
    <row r="46" spans="1:5" x14ac:dyDescent="0.25">
      <c r="A46" s="16"/>
      <c r="B46" s="19"/>
      <c r="C46" s="15" t="str">
        <f>IFERROR(INDEX(Zutatenpreise!$F$5:$F$33,MATCH($A46,Zutatenpreise!$B$5:$B$33,0)),"")</f>
        <v/>
      </c>
      <c r="D46" s="27" t="str">
        <f>IFERROR(INDEX(Zutatenpreise!$G$5:$G$33,MATCH($A46,Zutatenpreise!$B$5:$B$33,0)),"")</f>
        <v/>
      </c>
      <c r="E46" s="28">
        <f t="shared" si="2"/>
        <v>0</v>
      </c>
    </row>
    <row r="47" spans="1:5" x14ac:dyDescent="0.25">
      <c r="A47" s="16"/>
      <c r="B47" s="19"/>
      <c r="C47" s="15" t="str">
        <f>IFERROR(INDEX(Zutatenpreise!$F$5:$F$33,MATCH($A47,Zutatenpreise!$B$5:$B$33,0)),"")</f>
        <v/>
      </c>
      <c r="D47" s="27" t="str">
        <f>IFERROR(INDEX(Zutatenpreise!$G$5:$G$33,MATCH($A47,Zutatenpreise!$B$5:$B$33,0)),"")</f>
        <v/>
      </c>
      <c r="E47" s="28">
        <f t="shared" si="2"/>
        <v>0</v>
      </c>
    </row>
    <row r="48" spans="1:5" x14ac:dyDescent="0.25">
      <c r="A48" s="16"/>
      <c r="B48" s="19"/>
      <c r="C48" s="15" t="str">
        <f>IFERROR(INDEX(Zutatenpreise!$F$5:$F$33,MATCH($A48,Zutatenpreise!$B$5:$B$33,0)),"")</f>
        <v/>
      </c>
      <c r="D48" s="27" t="str">
        <f>IFERROR(INDEX(Zutatenpreise!$G$5:$G$33,MATCH($A48,Zutatenpreise!$B$5:$B$33,0)),"")</f>
        <v/>
      </c>
      <c r="E48" s="28">
        <f t="shared" si="2"/>
        <v>0</v>
      </c>
    </row>
    <row r="49" spans="1:5" x14ac:dyDescent="0.25">
      <c r="A49" s="29" t="s">
        <v>58</v>
      </c>
      <c r="B49" s="30"/>
      <c r="C49" s="30"/>
      <c r="D49" s="30"/>
      <c r="E49" s="31">
        <f>SUM(E41:E48)</f>
        <v>0.28650000000000003</v>
      </c>
    </row>
    <row r="50" spans="1:5" x14ac:dyDescent="0.25">
      <c r="A50" s="32" t="s">
        <v>66</v>
      </c>
      <c r="B50" s="30"/>
      <c r="C50" s="30"/>
      <c r="D50" s="30"/>
      <c r="E50" s="33">
        <f>E49*$E$39</f>
        <v>5.7300000000000007E-3</v>
      </c>
    </row>
    <row r="51" spans="1:5" x14ac:dyDescent="0.25">
      <c r="A51" s="34" t="s">
        <v>60</v>
      </c>
      <c r="B51" s="30"/>
      <c r="C51" s="30"/>
      <c r="D51" s="30"/>
      <c r="E51" s="35">
        <f>E49+E50</f>
        <v>0.29223000000000005</v>
      </c>
    </row>
    <row r="52" spans="1:5" x14ac:dyDescent="0.25">
      <c r="A52" s="36" t="s">
        <v>61</v>
      </c>
      <c r="B52" s="37"/>
      <c r="C52" s="37"/>
      <c r="D52" s="37"/>
      <c r="E52" s="38">
        <f>IFERROR(E51/$D$39,0)</f>
        <v>0.29223000000000005</v>
      </c>
    </row>
  </sheetData>
  <mergeCells count="6">
    <mergeCell ref="A38:E38"/>
    <mergeCell ref="A1:E1"/>
    <mergeCell ref="A2:E2"/>
    <mergeCell ref="A3:E3"/>
    <mergeCell ref="A6:E6"/>
    <mergeCell ref="A22:E22"/>
  </mergeCells>
  <pageMargins left="0.75" right="0.75" top="1" bottom="1" header="0.511811023622047" footer="0.511811023622047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Zutatenpreise!$B$5:$B$33</xm:f>
          </x14:formula1>
          <x14:formula2>
            <xm:f>0</xm:f>
          </x14:formula2>
          <xm:sqref>A9:A16 A25:A32 A41:A48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8.7109375" defaultRowHeight="15" x14ac:dyDescent="0.25"/>
  <cols>
    <col min="1" max="1" width="30" customWidth="1"/>
    <col min="2" max="2" width="12" customWidth="1"/>
    <col min="3" max="3" width="11" customWidth="1"/>
    <col min="4" max="4" width="8" customWidth="1"/>
    <col min="5" max="5" width="10" customWidth="1"/>
    <col min="6" max="6" width="11" customWidth="1"/>
    <col min="7" max="7" width="7" customWidth="1"/>
    <col min="8" max="10" width="11" customWidth="1"/>
    <col min="11" max="11" width="8" customWidth="1"/>
    <col min="12" max="12" width="10" customWidth="1"/>
    <col min="13" max="13" width="9" customWidth="1"/>
    <col min="14" max="14" width="12" customWidth="1"/>
    <col min="15" max="15" width="13" customWidth="1"/>
  </cols>
  <sheetData>
    <row r="1" spans="1:15" ht="33.75" customHeight="1" x14ac:dyDescent="0.25">
      <c r="A1" s="14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" customHeight="1" x14ac:dyDescent="0.25">
      <c r="A2" s="10" t="s">
        <v>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6" customHeight="1" x14ac:dyDescent="0.25"/>
    <row r="4" spans="1:15" ht="15.75" customHeight="1" x14ac:dyDescent="0.25">
      <c r="A4" s="9" t="s">
        <v>69</v>
      </c>
      <c r="B4" s="9"/>
      <c r="C4" s="9"/>
      <c r="D4" s="9" t="s">
        <v>70</v>
      </c>
      <c r="E4" s="9"/>
      <c r="F4" s="9"/>
      <c r="G4" s="9" t="s">
        <v>71</v>
      </c>
      <c r="H4" s="9"/>
      <c r="I4" s="9"/>
      <c r="J4" s="9" t="s">
        <v>72</v>
      </c>
      <c r="K4" s="9"/>
      <c r="L4" s="9"/>
    </row>
    <row r="5" spans="1:15" ht="25.5" customHeight="1" x14ac:dyDescent="0.25">
      <c r="A5" s="8">
        <f>IFERROR(1-SUM(N9:N13)/SUM(O9:O13),0)</f>
        <v>0.13554311278416253</v>
      </c>
      <c r="B5" s="8"/>
      <c r="C5" s="8"/>
      <c r="D5" s="7">
        <f>C18</f>
        <v>8463.0145952564199</v>
      </c>
      <c r="E5" s="7"/>
      <c r="F5" s="7"/>
      <c r="G5" s="7">
        <f>C19</f>
        <v>1963.0145952564199</v>
      </c>
      <c r="H5" s="7"/>
      <c r="I5" s="7"/>
      <c r="J5" s="8">
        <f>C20</f>
        <v>1.3020022454240645</v>
      </c>
      <c r="K5" s="8"/>
      <c r="L5" s="8"/>
    </row>
    <row r="6" spans="1:15" ht="7.5" customHeight="1" x14ac:dyDescent="0.25"/>
    <row r="7" spans="1:15" ht="19.5" customHeight="1" x14ac:dyDescent="0.25">
      <c r="A7" s="6" t="s">
        <v>73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1.5" customHeight="1" x14ac:dyDescent="0.25">
      <c r="A8" s="39" t="s">
        <v>74</v>
      </c>
      <c r="B8" s="40" t="s">
        <v>4</v>
      </c>
      <c r="C8" s="40" t="s">
        <v>75</v>
      </c>
      <c r="D8" s="40" t="s">
        <v>76</v>
      </c>
      <c r="E8" s="40" t="s">
        <v>77</v>
      </c>
      <c r="F8" s="40" t="s">
        <v>78</v>
      </c>
      <c r="G8" s="40" t="s">
        <v>79</v>
      </c>
      <c r="H8" s="40" t="s">
        <v>80</v>
      </c>
      <c r="I8" s="40" t="s">
        <v>81</v>
      </c>
      <c r="J8" s="40" t="s">
        <v>82</v>
      </c>
      <c r="K8" s="40" t="s">
        <v>83</v>
      </c>
      <c r="L8" s="40" t="s">
        <v>84</v>
      </c>
      <c r="M8" s="40" t="s">
        <v>85</v>
      </c>
      <c r="N8" s="40" t="s">
        <v>86</v>
      </c>
      <c r="O8" s="40" t="s">
        <v>87</v>
      </c>
    </row>
    <row r="9" spans="1:15" ht="15.75" customHeight="1" x14ac:dyDescent="0.25">
      <c r="A9" s="17" t="str">
        <f>Rezeptkalkulation!$A$6</f>
        <v>Beispielgericht 1 – Hauptspeise (vegetarisch)</v>
      </c>
      <c r="B9" s="17" t="s">
        <v>52</v>
      </c>
      <c r="C9" s="41">
        <f>Rezeptkalkulation!$E$20</f>
        <v>1.1571</v>
      </c>
      <c r="D9" s="24">
        <v>0.28000000000000003</v>
      </c>
      <c r="E9" s="42">
        <f>IFERROR(1/D9,"")</f>
        <v>3.5714285714285712</v>
      </c>
      <c r="F9" s="43">
        <f>IFERROR(C9*E9,"")</f>
        <v>4.1324999999999994</v>
      </c>
      <c r="G9" s="24">
        <v>7.0000000000000007E-2</v>
      </c>
      <c r="H9" s="43">
        <f>IFERROR(F9*(1+G9),"")</f>
        <v>4.4217749999999993</v>
      </c>
      <c r="I9" s="44">
        <v>9.9</v>
      </c>
      <c r="J9" s="43">
        <f>IFERROR(I9/(1+G9),"")</f>
        <v>9.2523364485981308</v>
      </c>
      <c r="K9" s="45">
        <f>IFERROR(C9/J9,"")</f>
        <v>0.12506030303030302</v>
      </c>
      <c r="L9" s="41">
        <f>IFERROR(J9-C9,"")</f>
        <v>8.095236448598131</v>
      </c>
      <c r="M9" s="19">
        <v>320</v>
      </c>
      <c r="N9" s="46">
        <f>IFERROR(L9*M9,"")</f>
        <v>2590.4756635514018</v>
      </c>
      <c r="O9" s="47">
        <f>IFERROR(J9*M9,0)</f>
        <v>2960.7476635514017</v>
      </c>
    </row>
    <row r="10" spans="1:15" ht="15.75" customHeight="1" x14ac:dyDescent="0.25">
      <c r="A10" s="17" t="str">
        <f>Rezeptkalkulation!$A$22</f>
        <v>Beispielgericht 2 – Hauptspeise (mit Fleisch)</v>
      </c>
      <c r="B10" s="17" t="s">
        <v>52</v>
      </c>
      <c r="C10" s="41">
        <f>Rezeptkalkulation!$E$36</f>
        <v>2.6680200000000003</v>
      </c>
      <c r="D10" s="24">
        <v>0.3</v>
      </c>
      <c r="E10" s="42">
        <f>IFERROR(1/D10,"")</f>
        <v>3.3333333333333335</v>
      </c>
      <c r="F10" s="43">
        <f>IFERROR(C10*E10,"")</f>
        <v>8.8934000000000015</v>
      </c>
      <c r="G10" s="24">
        <v>7.0000000000000007E-2</v>
      </c>
      <c r="H10" s="43">
        <f>IFERROR(F10*(1+G10),"")</f>
        <v>9.515938000000002</v>
      </c>
      <c r="I10" s="44">
        <v>16.899999999999999</v>
      </c>
      <c r="J10" s="43">
        <f>IFERROR(I10/(1+G10),"")</f>
        <v>15.794392523364484</v>
      </c>
      <c r="K10" s="45">
        <f>IFERROR(C10/J10,"")</f>
        <v>0.16892197633136097</v>
      </c>
      <c r="L10" s="41">
        <f>IFERROR(J10-C10,"")</f>
        <v>13.126372523364484</v>
      </c>
      <c r="M10" s="19">
        <v>260</v>
      </c>
      <c r="N10" s="46">
        <f>IFERROR(L10*M10,"")</f>
        <v>3412.8568560747658</v>
      </c>
      <c r="O10" s="47">
        <f>IFERROR(J10*M10,0)</f>
        <v>4106.5420560747662</v>
      </c>
    </row>
    <row r="11" spans="1:15" ht="15.75" customHeight="1" x14ac:dyDescent="0.25">
      <c r="A11" s="17" t="str">
        <f>Rezeptkalkulation!$A$38</f>
        <v>Beispielgetränk – Kaffeespezialität</v>
      </c>
      <c r="B11" s="17" t="s">
        <v>65</v>
      </c>
      <c r="C11" s="41">
        <f>Rezeptkalkulation!$E$52</f>
        <v>0.29223000000000005</v>
      </c>
      <c r="D11" s="24">
        <v>0.18</v>
      </c>
      <c r="E11" s="42">
        <f>IFERROR(1/D11,"")</f>
        <v>5.5555555555555554</v>
      </c>
      <c r="F11" s="43">
        <f>IFERROR(C11*E11,"")</f>
        <v>1.6235000000000002</v>
      </c>
      <c r="G11" s="24">
        <v>0.19</v>
      </c>
      <c r="H11" s="43">
        <f>IFERROR(F11*(1+G11),"")</f>
        <v>1.9319650000000002</v>
      </c>
      <c r="I11" s="44">
        <v>3.6</v>
      </c>
      <c r="J11" s="43">
        <f>IFERROR(I11/(1+G11),"")</f>
        <v>3.0252100840336138</v>
      </c>
      <c r="K11" s="45">
        <f>IFERROR(C11/J11,"")</f>
        <v>9.659825000000001E-2</v>
      </c>
      <c r="L11" s="41">
        <f>IFERROR(J11-C11,"")</f>
        <v>2.7329800840336138</v>
      </c>
      <c r="M11" s="19">
        <v>900</v>
      </c>
      <c r="N11" s="46">
        <f>IFERROR(L11*M11,"")</f>
        <v>2459.6820756302523</v>
      </c>
      <c r="O11" s="47">
        <f>IFERROR(J11*M11,0)</f>
        <v>2722.6890756302523</v>
      </c>
    </row>
    <row r="12" spans="1:15" ht="15.75" customHeight="1" x14ac:dyDescent="0.25">
      <c r="A12" s="48"/>
      <c r="B12" s="48"/>
      <c r="C12" s="18"/>
      <c r="D12" s="24"/>
      <c r="E12" s="42" t="str">
        <f>IFERROR(1/D12,"")</f>
        <v/>
      </c>
      <c r="F12" s="43" t="str">
        <f>IFERROR(C12*E12,"")</f>
        <v/>
      </c>
      <c r="G12" s="24"/>
      <c r="H12" s="43" t="str">
        <f>IFERROR(F12*(1+G12),"")</f>
        <v/>
      </c>
      <c r="I12" s="44"/>
      <c r="J12" s="43">
        <f>IFERROR(I12/(1+G12),"")</f>
        <v>0</v>
      </c>
      <c r="K12" s="45" t="str">
        <f>IFERROR(C12/J12,"")</f>
        <v/>
      </c>
      <c r="L12" s="41">
        <f>IFERROR(J12-C12,"")</f>
        <v>0</v>
      </c>
      <c r="M12" s="19"/>
      <c r="N12" s="46">
        <f>IFERROR(L12*M12,"")</f>
        <v>0</v>
      </c>
      <c r="O12" s="47">
        <f>IFERROR(J12*M12,0)</f>
        <v>0</v>
      </c>
    </row>
    <row r="13" spans="1:15" ht="15.75" customHeight="1" x14ac:dyDescent="0.25">
      <c r="A13" s="48"/>
      <c r="B13" s="48"/>
      <c r="C13" s="18"/>
      <c r="D13" s="24"/>
      <c r="E13" s="42" t="str">
        <f>IFERROR(1/D13,"")</f>
        <v/>
      </c>
      <c r="F13" s="43" t="str">
        <f>IFERROR(C13*E13,"")</f>
        <v/>
      </c>
      <c r="G13" s="24"/>
      <c r="H13" s="43" t="str">
        <f>IFERROR(F13*(1+G13),"")</f>
        <v/>
      </c>
      <c r="I13" s="44"/>
      <c r="J13" s="43">
        <f>IFERROR(I13/(1+G13),"")</f>
        <v>0</v>
      </c>
      <c r="K13" s="45" t="str">
        <f>IFERROR(C13/J13,"")</f>
        <v/>
      </c>
      <c r="L13" s="41">
        <f>IFERROR(J13-C13,"")</f>
        <v>0</v>
      </c>
      <c r="M13" s="19"/>
      <c r="N13" s="46">
        <f>IFERROR(L13*M13,"")</f>
        <v>0</v>
      </c>
      <c r="O13" s="47">
        <f>IFERROR(J13*M13,0)</f>
        <v>0</v>
      </c>
    </row>
    <row r="14" spans="1:15" ht="18" customHeight="1" x14ac:dyDescent="0.25">
      <c r="A14" s="5" t="s">
        <v>88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9">
        <f>SUM(M9:M13)</f>
        <v>1480</v>
      </c>
      <c r="N14" s="50">
        <f>SUM(N9:N13)</f>
        <v>8463.0145952564199</v>
      </c>
      <c r="O14" s="51">
        <f>SUM(O9:O13)</f>
        <v>9789.9787952564202</v>
      </c>
    </row>
    <row r="16" spans="1:15" ht="19.5" customHeight="1" x14ac:dyDescent="0.25">
      <c r="A16" s="6" t="s">
        <v>89</v>
      </c>
      <c r="B16" s="6"/>
      <c r="C16" s="6"/>
      <c r="D16" s="6"/>
    </row>
    <row r="17" spans="1:4" x14ac:dyDescent="0.25">
      <c r="A17" s="4" t="s">
        <v>90</v>
      </c>
      <c r="B17" s="4"/>
      <c r="C17" s="3">
        <v>6500</v>
      </c>
      <c r="D17" s="3"/>
    </row>
    <row r="18" spans="1:4" x14ac:dyDescent="0.25">
      <c r="A18" s="2" t="s">
        <v>91</v>
      </c>
      <c r="B18" s="2"/>
      <c r="C18" s="1">
        <f>SUM(N9:N13)</f>
        <v>8463.0145952564199</v>
      </c>
      <c r="D18" s="1"/>
    </row>
    <row r="19" spans="1:4" x14ac:dyDescent="0.25">
      <c r="A19" s="2" t="s">
        <v>92</v>
      </c>
      <c r="B19" s="2"/>
      <c r="C19" s="1">
        <f>C18-C17</f>
        <v>1963.0145952564199</v>
      </c>
      <c r="D19" s="1"/>
    </row>
    <row r="20" spans="1:4" x14ac:dyDescent="0.25">
      <c r="A20" s="2" t="s">
        <v>93</v>
      </c>
      <c r="B20" s="2"/>
      <c r="C20" s="52">
        <f>IFERROR(C18/C17,0)</f>
        <v>1.3020022454240645</v>
      </c>
      <c r="D20" s="52"/>
    </row>
    <row r="21" spans="1:4" x14ac:dyDescent="0.25">
      <c r="A21" s="2" t="s">
        <v>94</v>
      </c>
      <c r="B21" s="2"/>
      <c r="C21" s="1">
        <f>IFERROR(C18/SUM(M9:M13),0)</f>
        <v>5.7182531049029865</v>
      </c>
      <c r="D21" s="1"/>
    </row>
    <row r="22" spans="1:4" x14ac:dyDescent="0.25">
      <c r="A22" s="2" t="s">
        <v>95</v>
      </c>
      <c r="B22" s="2"/>
      <c r="C22" s="53">
        <f>IFERROR(C17/C21,0)</f>
        <v>1136.7107892490317</v>
      </c>
      <c r="D22" s="53"/>
    </row>
  </sheetData>
  <mergeCells count="25">
    <mergeCell ref="A22:B22"/>
    <mergeCell ref="C22:D22"/>
    <mergeCell ref="A19:B19"/>
    <mergeCell ref="C19:D19"/>
    <mergeCell ref="A20:B20"/>
    <mergeCell ref="C20:D20"/>
    <mergeCell ref="A21:B21"/>
    <mergeCell ref="C21:D21"/>
    <mergeCell ref="A14:L14"/>
    <mergeCell ref="A16:D16"/>
    <mergeCell ref="A17:B17"/>
    <mergeCell ref="C17:D17"/>
    <mergeCell ref="A18:B18"/>
    <mergeCell ref="C18:D18"/>
    <mergeCell ref="A5:C5"/>
    <mergeCell ref="D5:F5"/>
    <mergeCell ref="G5:I5"/>
    <mergeCell ref="J5:L5"/>
    <mergeCell ref="A7:O7"/>
    <mergeCell ref="A1:O1"/>
    <mergeCell ref="A2:O2"/>
    <mergeCell ref="A4:C4"/>
    <mergeCell ref="D4:F4"/>
    <mergeCell ref="G4:I4"/>
    <mergeCell ref="J4:L4"/>
  </mergeCell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Zutatenpreise</vt:lpstr>
      <vt:lpstr>Rezeptkalkulation</vt:lpstr>
      <vt:lpstr>Deckungsbeitrag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2026-08-23T14:39:42Z</dcterms:created>
  <dcterms:modified xsi:type="dcterms:W3CDTF">2026-08-23T16:51:54Z</dcterms:modified>
  <dc:language>en-US</dc:language>
</cp:coreProperties>
</file>