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Vorlage Cloud\Generador Excel\"/>
    </mc:Choice>
  </mc:AlternateContent>
  <xr:revisionPtr revIDLastSave="0" documentId="13_ncr:1_{3572FD5C-20B7-4295-95EB-7DA85E406D36}" xr6:coauthVersionLast="47" xr6:coauthVersionMax="47" xr10:uidLastSave="{00000000-0000-0000-0000-000000000000}"/>
  <bookViews>
    <workbookView xWindow="1380" yWindow="1380" windowWidth="25500" windowHeight="13500" tabRatio="500" xr2:uid="{00000000-000D-0000-FFFF-FFFF00000000}"/>
  </bookViews>
  <sheets>
    <sheet name="Anleitung" sheetId="1" r:id="rId1"/>
    <sheet name="Zutatenliste" sheetId="2" r:id="rId2"/>
    <sheet name="Rezeptkalkulation" sheetId="3" r:id="rId3"/>
    <sheet name="Preise &amp; Deckungsbeitrag" sheetId="4" r:id="rId4"/>
  </sheets>
  <definedNames>
    <definedName name="MwSt_Getraenke">Anleitung!$C$22</definedName>
    <definedName name="MwSt_Speisen">Anleitung!$C$21</definedName>
    <definedName name="Schwund_Standard">Anleitung!$C$23</definedName>
    <definedName name="ZielWE_Getraenke">Anleitung!$C$25</definedName>
    <definedName name="ZielWE_Speisen">Anleitung!$C$24</definedName>
    <definedName name="Zutaten_Einheit">Zutatenliste!$G$5:$G$30</definedName>
    <definedName name="Zutaten_Namen">Zutatenliste!$B$5:$B$30</definedName>
    <definedName name="Zutaten_Preis">Zutatenliste!$H$5:$H$30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9" i="4" l="1"/>
  <c r="H15" i="4"/>
  <c r="M11" i="4"/>
  <c r="G10" i="4"/>
  <c r="K10" i="4" s="1"/>
  <c r="E10" i="4"/>
  <c r="F10" i="4" s="1"/>
  <c r="H10" i="4" s="1"/>
  <c r="G9" i="4"/>
  <c r="J9" i="4" s="1"/>
  <c r="F9" i="4"/>
  <c r="H9" i="4" s="1"/>
  <c r="E9" i="4"/>
  <c r="G8" i="4"/>
  <c r="K8" i="4" s="1"/>
  <c r="E8" i="4"/>
  <c r="F8" i="4" s="1"/>
  <c r="H8" i="4" s="1"/>
  <c r="E7" i="4"/>
  <c r="B7" i="4"/>
  <c r="G7" i="4" s="1"/>
  <c r="A7" i="4"/>
  <c r="E6" i="4"/>
  <c r="B6" i="4"/>
  <c r="G6" i="4" s="1"/>
  <c r="A6" i="4"/>
  <c r="G5" i="4"/>
  <c r="E5" i="4"/>
  <c r="B5" i="4"/>
  <c r="A5" i="4"/>
  <c r="E43" i="3"/>
  <c r="D43" i="3"/>
  <c r="C43" i="3"/>
  <c r="E42" i="3"/>
  <c r="D42" i="3"/>
  <c r="C42" i="3"/>
  <c r="C41" i="3"/>
  <c r="D40" i="3"/>
  <c r="E40" i="3" s="1"/>
  <c r="C40" i="3"/>
  <c r="C39" i="3"/>
  <c r="D38" i="3"/>
  <c r="E38" i="3" s="1"/>
  <c r="C38" i="3"/>
  <c r="E36" i="3"/>
  <c r="C28" i="3"/>
  <c r="D27" i="3"/>
  <c r="E27" i="3" s="1"/>
  <c r="C27" i="3"/>
  <c r="D26" i="3"/>
  <c r="E26" i="3" s="1"/>
  <c r="C26" i="3"/>
  <c r="C25" i="3"/>
  <c r="C24" i="3"/>
  <c r="C23" i="3"/>
  <c r="E21" i="3"/>
  <c r="C13" i="3"/>
  <c r="D12" i="3"/>
  <c r="E12" i="3" s="1"/>
  <c r="C12" i="3"/>
  <c r="C11" i="3"/>
  <c r="C10" i="3"/>
  <c r="D9" i="3"/>
  <c r="E9" i="3" s="1"/>
  <c r="C9" i="3"/>
  <c r="D8" i="3"/>
  <c r="E8" i="3" s="1"/>
  <c r="C8" i="3"/>
  <c r="E6" i="3"/>
  <c r="H30" i="2"/>
  <c r="H29" i="2"/>
  <c r="H28" i="2"/>
  <c r="H27" i="2"/>
  <c r="H26" i="2"/>
  <c r="H25" i="2"/>
  <c r="D41" i="3" s="1"/>
  <c r="E41" i="3" s="1"/>
  <c r="H24" i="2"/>
  <c r="D28" i="3" s="1"/>
  <c r="E28" i="3" s="1"/>
  <c r="H23" i="2"/>
  <c r="D13" i="3" s="1"/>
  <c r="E13" i="3" s="1"/>
  <c r="H22" i="2"/>
  <c r="D39" i="3" s="1"/>
  <c r="E39" i="3" s="1"/>
  <c r="H21" i="2"/>
  <c r="H20" i="2"/>
  <c r="H19" i="2"/>
  <c r="H18" i="2"/>
  <c r="H17" i="2"/>
  <c r="H16" i="2"/>
  <c r="H15" i="2"/>
  <c r="H14" i="2"/>
  <c r="H13" i="2"/>
  <c r="D23" i="3" s="1"/>
  <c r="E23" i="3" s="1"/>
  <c r="H12" i="2"/>
  <c r="H11" i="2"/>
  <c r="H10" i="2"/>
  <c r="D11" i="3" s="1"/>
  <c r="E11" i="3" s="1"/>
  <c r="H9" i="2"/>
  <c r="D24" i="3" s="1"/>
  <c r="E24" i="3" s="1"/>
  <c r="H8" i="2"/>
  <c r="D25" i="3" s="1"/>
  <c r="E25" i="3" s="1"/>
  <c r="H7" i="2"/>
  <c r="H6" i="2"/>
  <c r="H5" i="2"/>
  <c r="E44" i="3" l="1"/>
  <c r="E29" i="3"/>
  <c r="N8" i="4"/>
  <c r="L8" i="4"/>
  <c r="N10" i="4"/>
  <c r="L10" i="4"/>
  <c r="K9" i="4"/>
  <c r="J10" i="4"/>
  <c r="J8" i="4"/>
  <c r="D10" i="3"/>
  <c r="E10" i="3" s="1"/>
  <c r="E14" i="3" s="1"/>
  <c r="E16" i="3" l="1"/>
  <c r="E17" i="3" s="1"/>
  <c r="C5" i="4" s="1"/>
  <c r="E15" i="3"/>
  <c r="N9" i="4"/>
  <c r="L9" i="4"/>
  <c r="E30" i="3"/>
  <c r="E31" i="3" s="1"/>
  <c r="E32" i="3" s="1"/>
  <c r="C6" i="4" s="1"/>
  <c r="E45" i="3"/>
  <c r="E46" i="3" s="1"/>
  <c r="E47" i="3" s="1"/>
  <c r="C7" i="4" s="1"/>
  <c r="F6" i="4" l="1"/>
  <c r="H6" i="4" s="1"/>
  <c r="J6" i="4"/>
  <c r="K6" i="4"/>
  <c r="J7" i="4"/>
  <c r="F7" i="4"/>
  <c r="H7" i="4" s="1"/>
  <c r="K7" i="4"/>
  <c r="F5" i="4"/>
  <c r="H5" i="4" s="1"/>
  <c r="J5" i="4"/>
  <c r="K5" i="4"/>
  <c r="N5" i="4" l="1"/>
  <c r="N11" i="4" s="1"/>
  <c r="L5" i="4"/>
  <c r="N7" i="4"/>
  <c r="L7" i="4"/>
  <c r="N6" i="4"/>
  <c r="L6" i="4"/>
  <c r="H19" i="4" l="1"/>
  <c r="H17" i="4"/>
  <c r="H16" i="4"/>
  <c r="H14" i="4"/>
  <c r="H18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A16" authorId="0" shapeId="0" xr:uid="{00000000-0006-0000-0300-000001000000}">
      <text>
        <r>
          <rPr>
            <sz val="10"/>
            <rFont val="Arial"/>
            <family val="2"/>
          </rPr>
          <t>Hinweis: Der gesetzliche Mindestlohn beträgt 2026 13,90 € je Stunde. Personalkosten hier als monatlicher Gesamtbetrag (inkl. Lohnnebenkosten) eintragen.</t>
        </r>
      </text>
    </comment>
  </commentList>
</comments>
</file>

<file path=xl/sharedStrings.xml><?xml version="1.0" encoding="utf-8"?>
<sst xmlns="http://schemas.openxmlformats.org/spreadsheetml/2006/main" count="261" uniqueCount="139">
  <si>
    <t>Kalkulationsvorlage · Wareneinsatz · Verkaufspreis · Deckungsbeitrag · Break-Even   |   Version 2026</t>
  </si>
  <si>
    <t>Betrieb</t>
  </si>
  <si>
    <t>[Betriebsname eintragen]</t>
  </si>
  <si>
    <t>Stand / Gültig ab</t>
  </si>
  <si>
    <t>01.01.2026</t>
  </si>
  <si>
    <t>So funktioniert die Vorlage</t>
  </si>
  <si>
    <t>1. Zutatenliste</t>
  </si>
  <si>
    <t>Alle Roh- und Einkaufsartikel mit Einkaufspreis (netto) und Gebindegröße erfassen. Der Einheitspreis (€ je g / ml / Stück) wird automatisch berechnet.</t>
  </si>
  <si>
    <t>2. Rezeptkalkulation</t>
  </si>
  <si>
    <t>Pro Gericht die Zutaten auswählen und Mengen eintragen. Preise werden aus der Zutatenliste gezogen; Wareneinsatz und Kosten je Portion berechnen sich selbst.</t>
  </si>
  <si>
    <t>3. Preise &amp; Deckungsbeitrag</t>
  </si>
  <si>
    <t>Ziel-Wareneinsatz und Kartenpreis festlegen. Netto-/Brutto-Preis, tatsächlicher Wareneinsatz, Deckungsbeitrag und Break-Even werden ermittelt.</t>
  </si>
  <si>
    <t>4. Parameter pflegen</t>
  </si>
  <si>
    <t>MwSt-Sätze, Schwundzuschlag und Zielwerte unten zentral anpassen – sie wirken auf alle Blätter.</t>
  </si>
  <si>
    <t>Legende der Zellfarben</t>
  </si>
  <si>
    <t>Beispiel</t>
  </si>
  <si>
    <t>Eingabefeld – bitte ausfüllen bzw. anpassen</t>
  </si>
  <si>
    <t>Automatische Berechnung (Formel) – nicht überschreiben</t>
  </si>
  <si>
    <t>Zentrale Kennzahl / Ergebnis</t>
  </si>
  <si>
    <t>Globale Parameter (zentrale Steuerung)</t>
  </si>
  <si>
    <t>Parameter</t>
  </si>
  <si>
    <t>Wert</t>
  </si>
  <si>
    <t>Hinweis</t>
  </si>
  <si>
    <t>MwSt-Satz Speisen</t>
  </si>
  <si>
    <t>Ab 01.01.2026 gilt für Speisen dauerhaft der ermäßigte Satz.</t>
  </si>
  <si>
    <t>MwSt-Satz Getränke</t>
  </si>
  <si>
    <t>Getränke unterliegen weiterhin dem Regelsteuersatz.</t>
  </si>
  <si>
    <t>Standard-Schwundzuschlag</t>
  </si>
  <si>
    <t>Verluste durch Putzen, Schälen, Garen, Verderb (typ. 3–8 %).</t>
  </si>
  <si>
    <t>Ziel-Wareneinsatz Speisen</t>
  </si>
  <si>
    <t>Richtwert Speisen: 25–32 %.</t>
  </si>
  <si>
    <t>Ziel-Wareneinsatz Getränke</t>
  </si>
  <si>
    <t>Richtwert Getränke: 15–22 %.</t>
  </si>
  <si>
    <t>Grundformeln:  Einheitspreis = Einkaufspreis ÷ Gebindegröße   |   Netto-VK = Wareneinsatz ÷ Ziel-Wareneinsatz   |   Deckungsbeitrag = Netto-VK − Wareneinsatz   |   Break-Even = Fixkosten ÷ Ø-Deckungsbeitrag</t>
  </si>
  <si>
    <t>ZUTATEN- &amp; EINKAUFSLISTE</t>
  </si>
  <si>
    <t>Einkaufspreis netto &amp; Gebindegröße eintragen – der Einheitspreis je g / ml / Stück wird automatisch berechnet und in die Rezepte übernommen.</t>
  </si>
  <si>
    <t>Nr.</t>
  </si>
  <si>
    <t>Zutat</t>
  </si>
  <si>
    <t>Kategorie</t>
  </si>
  <si>
    <t>Lieferant</t>
  </si>
  <si>
    <t>Einkaufspreis (€ netto)</t>
  </si>
  <si>
    <t>Gebinde­größe</t>
  </si>
  <si>
    <t>Einheit</t>
  </si>
  <si>
    <t>Einheitspreis (€/Einh.)</t>
  </si>
  <si>
    <t>Letzte Preisprüfung</t>
  </si>
  <si>
    <t>Weizenmehl Type 405</t>
  </si>
  <si>
    <t>Trockenwaren</t>
  </si>
  <si>
    <t>Großhandel Nord</t>
  </si>
  <si>
    <t>g</t>
  </si>
  <si>
    <t>15.01.2026</t>
  </si>
  <si>
    <t>Butter</t>
  </si>
  <si>
    <t>Milchprodukte</t>
  </si>
  <si>
    <t>Molkerei Süd</t>
  </si>
  <si>
    <t>Eier (Größe M)</t>
  </si>
  <si>
    <t>Sonstiges</t>
  </si>
  <si>
    <t>Hofladen Bergmann</t>
  </si>
  <si>
    <t>Stk</t>
  </si>
  <si>
    <t>Zwiebeln</t>
  </si>
  <si>
    <t>Gemüse</t>
  </si>
  <si>
    <t>Frischemarkt Weber</t>
  </si>
  <si>
    <t>Kartoffeln</t>
  </si>
  <si>
    <t>Tomaten</t>
  </si>
  <si>
    <t>Gurke</t>
  </si>
  <si>
    <t>Blattsalat</t>
  </si>
  <si>
    <t>Rindfleisch (Gulasch)</t>
  </si>
  <si>
    <t>Fleisch</t>
  </si>
  <si>
    <t>Metzgerei Kern</t>
  </si>
  <si>
    <t>Hähnchenbrust</t>
  </si>
  <si>
    <t>Nudeln (Penne)</t>
  </si>
  <si>
    <t>Reis</t>
  </si>
  <si>
    <t>Olivenöl</t>
  </si>
  <si>
    <t>ml</t>
  </si>
  <si>
    <t>Sahne 30 %</t>
  </si>
  <si>
    <t>Reibekäse (Gouda)</t>
  </si>
  <si>
    <t>Parmesan</t>
  </si>
  <si>
    <t>Zitronen</t>
  </si>
  <si>
    <t>Obst</t>
  </si>
  <si>
    <t>Zucker</t>
  </si>
  <si>
    <t>Salz</t>
  </si>
  <si>
    <t>Gewürze</t>
  </si>
  <si>
    <t>Pfeffer schwarz</t>
  </si>
  <si>
    <t>Minze (frisch)</t>
  </si>
  <si>
    <t>Kräuter</t>
  </si>
  <si>
    <t>Mineralwasser</t>
  </si>
  <si>
    <t>Getränke</t>
  </si>
  <si>
    <t>Getränke Dienst GmbH</t>
  </si>
  <si>
    <t>Orangensaft</t>
  </si>
  <si>
    <t>REZEPTKALKULATION</t>
  </si>
  <si>
    <t>Zutat je Zeile auswählen und Menge eintragen (in der Basiseinheit der Zutatenliste). Wareneinsatz und Kosten je Portion berechnen sich automatisch.</t>
  </si>
  <si>
    <t>REZEPT 1</t>
  </si>
  <si>
    <t>Rezeptname</t>
  </si>
  <si>
    <t>Hähnchenpfanne mit Reis</t>
  </si>
  <si>
    <t>Art</t>
  </si>
  <si>
    <t>Speise</t>
  </si>
  <si>
    <t>Portionen (Ausbeute)</t>
  </si>
  <si>
    <t>Schwundzuschlag</t>
  </si>
  <si>
    <t>Menge</t>
  </si>
  <si>
    <t>Kosten (€)</t>
  </si>
  <si>
    <t>Wareneinsatz netto (Summe Zutaten)</t>
  </si>
  <si>
    <t>zzgl. Schwundzuschlag</t>
  </si>
  <si>
    <t>Wareneinsatz gesamt (netto)</t>
  </si>
  <si>
    <t>Wareneinsatz pro Portion (netto)</t>
  </si>
  <si>
    <t>REZEPT 2</t>
  </si>
  <si>
    <t>Rindergulasch mit Kartoffeln</t>
  </si>
  <si>
    <t>REZEPT 3</t>
  </si>
  <si>
    <t>Hausgemachte Zitronenlimonade</t>
  </si>
  <si>
    <t>Getränk</t>
  </si>
  <si>
    <t>VERKAUFSPREISE &amp; DECKUNGSBEITRAG</t>
  </si>
  <si>
    <t>Ziel-Wareneinsatz und Kartenpreis je Gericht festlegen (blaue Felder). Deckungsbeitrag, tatsächlicher Wareneinsatz und Break-Even werden automatisch ermittelt.</t>
  </si>
  <si>
    <t>Gericht</t>
  </si>
  <si>
    <t>Waren-einsatz / Portion (€)</t>
  </si>
  <si>
    <t>Ziel-WE %</t>
  </si>
  <si>
    <t>Aufschlag-faktor</t>
  </si>
  <si>
    <t>Netto-VK kalk. (€)</t>
  </si>
  <si>
    <t>MwSt</t>
  </si>
  <si>
    <t>Brutto-VK kalk. (€)</t>
  </si>
  <si>
    <t>Kartenpreis brutto (€)</t>
  </si>
  <si>
    <t>tats. WE %</t>
  </si>
  <si>
    <t>DB / Portion (€)</t>
  </si>
  <si>
    <t>DB %</t>
  </si>
  <si>
    <t>Verkäufe / Monat</t>
  </si>
  <si>
    <t>DB gesamt / Monat (€)</t>
  </si>
  <si>
    <t>Summe / Monat</t>
  </si>
  <si>
    <t>BREAK-EVEN-ANALYSE (pro Monat)</t>
  </si>
  <si>
    <t>Fixkosten (monatlich)</t>
  </si>
  <si>
    <t>Betrag (€)</t>
  </si>
  <si>
    <t>Deckungsbeitrag gesamt / Monat</t>
  </si>
  <si>
    <t>Miete / Pacht</t>
  </si>
  <si>
    <t>Summe Fixkosten / Monat</t>
  </si>
  <si>
    <t>Personalkosten</t>
  </si>
  <si>
    <t>Betriebsergebnis / Monat (vor Steuern)</t>
  </si>
  <si>
    <t>Energie &amp; Nebenkosten</t>
  </si>
  <si>
    <t>Ø Deckungsbeitrag pro Verkauf</t>
  </si>
  <si>
    <t>Versicherungen, Marketing &amp; Sonstiges</t>
  </si>
  <si>
    <t>Break-Even (Verkäufe / Monat)</t>
  </si>
  <si>
    <t>Summe Fixkosten</t>
  </si>
  <si>
    <t>Break-Even ggü. Plan-Absatz</t>
  </si>
  <si>
    <t>Break-Even = Summe Fixkosten ÷ Ø-Deckungsbeitrag pro Verkauf. Liegt der Wert unter dem geplanten Monatsabsatz, arbeitet der Betrieb rechnerisch profitabel. Kartenpreise regelmäßig prüfen und Einkaufspreise in der Zutatenliste aktuell halten.</t>
  </si>
  <si>
    <t>PREISKALKULATION GASTRONOMIE VORLAGE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</si>
</sst>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#,##0.00&quot; €&quot;"/>
    <numFmt numFmtId="166" formatCode="#,##0.##"/>
    <numFmt numFmtId="167" formatCode="#,##0.0000&quot; €&quot;"/>
    <numFmt numFmtId="168" formatCode="0.00\×"/>
  </numFmts>
  <fonts count="18" x14ac:knownFonts="1">
    <font>
      <sz val="11"/>
      <color theme="1"/>
      <name val="Calibri"/>
      <family val="2"/>
      <charset val="1"/>
    </font>
    <font>
      <b/>
      <sz val="20"/>
      <color rgb="FFFFFFFF"/>
      <name val="Calibri"/>
      <charset val="1"/>
    </font>
    <font>
      <b/>
      <sz val="10"/>
      <color rgb="FF9C6A1E"/>
      <name val="Calibri"/>
      <charset val="1"/>
    </font>
    <font>
      <b/>
      <sz val="10"/>
      <color rgb="FFFFFFFF"/>
      <name val="Calibri"/>
      <charset val="1"/>
    </font>
    <font>
      <sz val="10"/>
      <color rgb="FF1F4E79"/>
      <name val="Calibri"/>
      <charset val="1"/>
    </font>
    <font>
      <b/>
      <sz val="12"/>
      <color rgb="FFFFFFFF"/>
      <name val="Calibri"/>
      <charset val="1"/>
    </font>
    <font>
      <b/>
      <sz val="10"/>
      <color rgb="FF1F3A5F"/>
      <name val="Calibri"/>
      <charset val="1"/>
    </font>
    <font>
      <sz val="10"/>
      <color rgb="FF262626"/>
      <name val="Calibri"/>
      <charset val="1"/>
    </font>
    <font>
      <sz val="10"/>
      <color rgb="FF9C6A1E"/>
      <name val="Calibri"/>
      <charset val="1"/>
    </font>
    <font>
      <b/>
      <sz val="11"/>
      <color rgb="FF1F4E79"/>
      <name val="Calibri"/>
      <charset val="1"/>
    </font>
    <font>
      <i/>
      <sz val="9"/>
      <color rgb="FF595959"/>
      <name val="Calibri"/>
      <charset val="1"/>
    </font>
    <font>
      <b/>
      <sz val="16"/>
      <color rgb="FFFFFFFF"/>
      <name val="Calibri"/>
      <charset val="1"/>
    </font>
    <font>
      <b/>
      <sz val="11"/>
      <color rgb="FFFFFFFF"/>
      <name val="Calibri"/>
      <charset val="1"/>
    </font>
    <font>
      <b/>
      <sz val="10"/>
      <color rgb="FF262626"/>
      <name val="Calibri"/>
      <charset val="1"/>
    </font>
    <font>
      <b/>
      <sz val="11"/>
      <color rgb="FF9C6A1E"/>
      <name val="Calibri"/>
      <charset val="1"/>
    </font>
    <font>
      <b/>
      <sz val="9"/>
      <color rgb="FFFFFFFF"/>
      <name val="Calibri"/>
      <charset val="1"/>
    </font>
    <font>
      <b/>
      <sz val="11"/>
      <color rgb="FF262626"/>
      <name val="Calibri"/>
      <charset val="1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1F3A5F"/>
        <bgColor rgb="FF1F4E79"/>
      </patternFill>
    </fill>
    <fill>
      <patternFill patternType="solid">
        <fgColor rgb="FFF6E5C6"/>
        <bgColor rgb="FFF2F2F2"/>
      </patternFill>
    </fill>
    <fill>
      <patternFill patternType="solid">
        <fgColor rgb="FF35618E"/>
        <bgColor rgb="FF1F4E79"/>
      </patternFill>
    </fill>
    <fill>
      <patternFill patternType="solid">
        <fgColor rgb="FFDCE6F1"/>
        <bgColor rgb="FFEAF0F6"/>
      </patternFill>
    </fill>
    <fill>
      <patternFill patternType="solid">
        <fgColor rgb="FFFFFFFF"/>
        <bgColor rgb="FFF2F2F2"/>
      </patternFill>
    </fill>
    <fill>
      <patternFill patternType="solid">
        <fgColor rgb="FFEAF0F6"/>
        <bgColor rgb="FFF2F2F2"/>
      </patternFill>
    </fill>
    <fill>
      <patternFill patternType="solid">
        <fgColor rgb="FFF2F2F2"/>
        <bgColor rgb="FFEAF0F6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rgb="FF1F3A5F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6" fillId="8" borderId="1" xfId="0" applyFont="1" applyFill="1" applyBorder="1" applyAlignment="1">
      <alignment horizontal="right" vertical="center"/>
    </xf>
    <xf numFmtId="3" fontId="4" fillId="5" borderId="1" xfId="0" applyNumberFormat="1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top" wrapText="1"/>
    </xf>
    <xf numFmtId="0" fontId="10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top" wrapText="1"/>
    </xf>
    <xf numFmtId="0" fontId="5" fillId="2" borderId="0" xfId="0" applyFont="1" applyFill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3" fillId="4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64" fontId="9" fillId="5" borderId="1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165" fontId="4" fillId="5" borderId="1" xfId="0" applyNumberFormat="1" applyFont="1" applyFill="1" applyBorder="1" applyAlignment="1">
      <alignment horizontal="right" vertical="center"/>
    </xf>
    <xf numFmtId="166" fontId="4" fillId="5" borderId="1" xfId="0" applyNumberFormat="1" applyFont="1" applyFill="1" applyBorder="1" applyAlignment="1">
      <alignment horizontal="right" vertical="center"/>
    </xf>
    <xf numFmtId="167" fontId="7" fillId="6" borderId="1" xfId="0" applyNumberFormat="1" applyFont="1" applyFill="1" applyBorder="1" applyAlignment="1">
      <alignment horizontal="right" vertical="center"/>
    </xf>
    <xf numFmtId="0" fontId="7" fillId="7" borderId="1" xfId="0" applyFont="1" applyFill="1" applyBorder="1" applyAlignment="1">
      <alignment horizontal="center" vertical="center" wrapText="1"/>
    </xf>
    <xf numFmtId="167" fontId="7" fillId="7" borderId="1" xfId="0" applyNumberFormat="1" applyFont="1" applyFill="1" applyBorder="1" applyAlignment="1">
      <alignment horizontal="right" vertical="center"/>
    </xf>
    <xf numFmtId="164" fontId="4" fillId="5" borderId="1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165" fontId="7" fillId="6" borderId="1" xfId="0" applyNumberFormat="1" applyFont="1" applyFill="1" applyBorder="1" applyAlignment="1">
      <alignment horizontal="right" vertical="center"/>
    </xf>
    <xf numFmtId="165" fontId="7" fillId="7" borderId="1" xfId="0" applyNumberFormat="1" applyFont="1" applyFill="1" applyBorder="1" applyAlignment="1">
      <alignment horizontal="right" vertical="center"/>
    </xf>
    <xf numFmtId="165" fontId="13" fillId="8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Border="1" applyAlignment="1">
      <alignment horizontal="right" vertical="center"/>
    </xf>
    <xf numFmtId="165" fontId="14" fillId="3" borderId="1" xfId="0" applyNumberFormat="1" applyFont="1" applyFill="1" applyBorder="1" applyAlignment="1">
      <alignment horizontal="right" vertical="center"/>
    </xf>
    <xf numFmtId="0" fontId="15" fillId="4" borderId="2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left" vertical="center" wrapText="1"/>
    </xf>
    <xf numFmtId="168" fontId="7" fillId="6" borderId="1" xfId="0" applyNumberFormat="1" applyFont="1" applyFill="1" applyBorder="1" applyAlignment="1">
      <alignment horizontal="center" vertical="center" wrapText="1"/>
    </xf>
    <xf numFmtId="164" fontId="7" fillId="6" borderId="1" xfId="0" applyNumberFormat="1" applyFont="1" applyFill="1" applyBorder="1" applyAlignment="1">
      <alignment horizontal="center" vertical="center" wrapText="1"/>
    </xf>
    <xf numFmtId="165" fontId="13" fillId="6" borderId="1" xfId="0" applyNumberFormat="1" applyFont="1" applyFill="1" applyBorder="1" applyAlignment="1">
      <alignment horizontal="right" vertical="center"/>
    </xf>
    <xf numFmtId="3" fontId="4" fillId="5" borderId="1" xfId="0" applyNumberFormat="1" applyFont="1" applyFill="1" applyBorder="1" applyAlignment="1">
      <alignment horizontal="right" vertical="center"/>
    </xf>
    <xf numFmtId="0" fontId="7" fillId="7" borderId="1" xfId="0" applyFont="1" applyFill="1" applyBorder="1" applyAlignment="1">
      <alignment horizontal="left" vertical="center" wrapText="1"/>
    </xf>
    <xf numFmtId="168" fontId="7" fillId="7" borderId="1" xfId="0" applyNumberFormat="1" applyFont="1" applyFill="1" applyBorder="1" applyAlignment="1">
      <alignment horizontal="center" vertical="center" wrapText="1"/>
    </xf>
    <xf numFmtId="164" fontId="7" fillId="7" borderId="1" xfId="0" applyNumberFormat="1" applyFont="1" applyFill="1" applyBorder="1" applyAlignment="1">
      <alignment horizontal="center" vertical="center" wrapText="1"/>
    </xf>
    <xf numFmtId="165" fontId="13" fillId="7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right" vertical="center"/>
    </xf>
    <xf numFmtId="165" fontId="12" fillId="2" borderId="1" xfId="0" applyNumberFormat="1" applyFont="1" applyFill="1" applyBorder="1" applyAlignment="1">
      <alignment horizontal="right" vertical="center"/>
    </xf>
    <xf numFmtId="0" fontId="6" fillId="8" borderId="1" xfId="0" applyFont="1" applyFill="1" applyBorder="1" applyAlignment="1">
      <alignment horizontal="left" vertical="center" wrapText="1"/>
    </xf>
    <xf numFmtId="165" fontId="16" fillId="8" borderId="1" xfId="0" applyNumberFormat="1" applyFont="1" applyFill="1" applyBorder="1" applyAlignment="1">
      <alignment horizontal="right" vertical="center"/>
    </xf>
    <xf numFmtId="3" fontId="14" fillId="3" borderId="1" xfId="0" applyNumberFormat="1" applyFont="1" applyFill="1" applyBorder="1" applyAlignment="1">
      <alignment horizontal="right" vertical="center"/>
    </xf>
    <xf numFmtId="164" fontId="16" fillId="8" borderId="1" xfId="0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14" fillId="3" borderId="1" xfId="0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165" fontId="4" fillId="5" borderId="1" xfId="0" applyNumberFormat="1" applyFont="1" applyFill="1" applyBorder="1" applyAlignment="1">
      <alignment horizontal="right" vertical="center"/>
    </xf>
    <xf numFmtId="0" fontId="6" fillId="8" borderId="1" xfId="0" applyFont="1" applyFill="1" applyBorder="1" applyAlignment="1">
      <alignment horizontal="left" vertical="center" wrapText="1"/>
    </xf>
    <xf numFmtId="165" fontId="13" fillId="8" borderId="1" xfId="0" applyNumberFormat="1" applyFont="1" applyFill="1" applyBorder="1" applyAlignment="1">
      <alignment horizontal="right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A1E"/>
      <rgbColor rgb="FF800080"/>
      <rgbColor rgb="FF008080"/>
      <rgbColor rgb="FFBFBFBF"/>
      <rgbColor rgb="FF808080"/>
      <rgbColor rgb="FF9999FF"/>
      <rgbColor rgb="FF993366"/>
      <rgbColor rgb="FFF2F2F2"/>
      <rgbColor rgb="FFEAF0F6"/>
      <rgbColor rgb="FF660066"/>
      <rgbColor rgb="FFFF8080"/>
      <rgbColor rgb="FF35618E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6F1"/>
      <rgbColor rgb="FFCCFFCC"/>
      <rgbColor rgb="FFFFFF99"/>
      <rgbColor rgb="FF99CCFF"/>
      <rgbColor rgb="FFFF99CC"/>
      <rgbColor rgb="FFCC99FF"/>
      <rgbColor rgb="FFF6E5C6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A5F"/>
      <rgbColor rgb="FF339966"/>
      <rgbColor rgb="FF003300"/>
      <rgbColor rgb="FF333300"/>
      <rgbColor rgb="FF993300"/>
      <rgbColor rgb="FF993366"/>
      <rgbColor rgb="FF1F4E79"/>
      <rgbColor rgb="FF26262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3A5F"/>
  </sheetPr>
  <dimension ref="B2:F27"/>
  <sheetViews>
    <sheetView showGridLines="0" tabSelected="1" zoomScaleNormal="100" workbookViewId="0">
      <selection activeCell="F41" sqref="F41"/>
    </sheetView>
  </sheetViews>
  <sheetFormatPr baseColWidth="10" defaultColWidth="8.7109375" defaultRowHeight="15" x14ac:dyDescent="0.25"/>
  <cols>
    <col min="1" max="1" width="3" customWidth="1"/>
    <col min="2" max="2" width="30" customWidth="1"/>
    <col min="3" max="3" width="20" customWidth="1"/>
    <col min="4" max="4" width="16" customWidth="1"/>
    <col min="5" max="5" width="30" customWidth="1"/>
    <col min="6" max="6" width="16" customWidth="1"/>
    <col min="7" max="7" width="8" customWidth="1"/>
  </cols>
  <sheetData>
    <row r="2" spans="2:6" x14ac:dyDescent="0.25">
      <c r="B2" s="14" t="s">
        <v>138</v>
      </c>
      <c r="C2" s="14"/>
      <c r="D2" s="14"/>
      <c r="E2" s="14"/>
      <c r="F2" s="14"/>
    </row>
    <row r="3" spans="2:6" x14ac:dyDescent="0.25">
      <c r="B3" s="14"/>
      <c r="C3" s="14"/>
      <c r="D3" s="14"/>
      <c r="E3" s="14"/>
      <c r="F3" s="14"/>
    </row>
    <row r="4" spans="2:6" x14ac:dyDescent="0.25">
      <c r="B4" s="13" t="s">
        <v>0</v>
      </c>
      <c r="C4" s="13"/>
      <c r="D4" s="13"/>
      <c r="E4" s="13"/>
      <c r="F4" s="13"/>
    </row>
    <row r="6" spans="2:6" ht="15" customHeight="1" x14ac:dyDescent="0.25">
      <c r="B6" s="15" t="s">
        <v>1</v>
      </c>
      <c r="C6" s="12" t="s">
        <v>2</v>
      </c>
      <c r="D6" s="12"/>
      <c r="E6" s="15" t="s">
        <v>3</v>
      </c>
      <c r="F6" s="17" t="s">
        <v>4</v>
      </c>
    </row>
    <row r="8" spans="2:6" ht="15" customHeight="1" x14ac:dyDescent="0.25">
      <c r="B8" s="11" t="s">
        <v>5</v>
      </c>
      <c r="C8" s="11"/>
      <c r="D8" s="11"/>
      <c r="E8" s="11"/>
      <c r="F8" s="11"/>
    </row>
    <row r="9" spans="2:6" ht="30" customHeight="1" x14ac:dyDescent="0.25">
      <c r="B9" s="18" t="s">
        <v>6</v>
      </c>
      <c r="C9" s="10" t="s">
        <v>7</v>
      </c>
      <c r="D9" s="10"/>
      <c r="E9" s="10"/>
      <c r="F9" s="10"/>
    </row>
    <row r="10" spans="2:6" ht="30" customHeight="1" x14ac:dyDescent="0.25">
      <c r="B10" s="18" t="s">
        <v>8</v>
      </c>
      <c r="C10" s="10" t="s">
        <v>9</v>
      </c>
      <c r="D10" s="10"/>
      <c r="E10" s="10"/>
      <c r="F10" s="10"/>
    </row>
    <row r="11" spans="2:6" ht="30" customHeight="1" x14ac:dyDescent="0.25">
      <c r="B11" s="18" t="s">
        <v>10</v>
      </c>
      <c r="C11" s="10" t="s">
        <v>11</v>
      </c>
      <c r="D11" s="10"/>
      <c r="E11" s="10"/>
      <c r="F11" s="10"/>
    </row>
    <row r="12" spans="2:6" ht="30" customHeight="1" x14ac:dyDescent="0.25">
      <c r="B12" s="18" t="s">
        <v>12</v>
      </c>
      <c r="C12" s="10" t="s">
        <v>13</v>
      </c>
      <c r="D12" s="10"/>
      <c r="E12" s="10"/>
      <c r="F12" s="10"/>
    </row>
    <row r="14" spans="2:6" ht="15" customHeight="1" x14ac:dyDescent="0.25">
      <c r="B14" s="11" t="s">
        <v>14</v>
      </c>
      <c r="C14" s="11"/>
      <c r="D14" s="11"/>
      <c r="E14" s="11"/>
      <c r="F14" s="11"/>
    </row>
    <row r="15" spans="2:6" ht="15" customHeight="1" x14ac:dyDescent="0.25">
      <c r="B15" s="17" t="s">
        <v>15</v>
      </c>
      <c r="C15" s="9" t="s">
        <v>16</v>
      </c>
      <c r="D15" s="9"/>
      <c r="E15" s="9"/>
      <c r="F15" s="9"/>
    </row>
    <row r="16" spans="2:6" ht="15" customHeight="1" x14ac:dyDescent="0.25">
      <c r="B16" s="19" t="s">
        <v>15</v>
      </c>
      <c r="C16" s="9" t="s">
        <v>17</v>
      </c>
      <c r="D16" s="9"/>
      <c r="E16" s="9"/>
      <c r="F16" s="9"/>
    </row>
    <row r="17" spans="2:6" ht="15" customHeight="1" x14ac:dyDescent="0.25">
      <c r="B17" s="20" t="s">
        <v>15</v>
      </c>
      <c r="C17" s="9" t="s">
        <v>18</v>
      </c>
      <c r="D17" s="9"/>
      <c r="E17" s="9"/>
      <c r="F17" s="9"/>
    </row>
    <row r="19" spans="2:6" ht="15" customHeight="1" x14ac:dyDescent="0.25">
      <c r="B19" s="11" t="s">
        <v>19</v>
      </c>
      <c r="C19" s="11"/>
      <c r="D19" s="11"/>
      <c r="E19" s="11"/>
      <c r="F19" s="11"/>
    </row>
    <row r="20" spans="2:6" ht="15" customHeight="1" x14ac:dyDescent="0.25">
      <c r="B20" s="15" t="s">
        <v>20</v>
      </c>
      <c r="C20" s="21" t="s">
        <v>21</v>
      </c>
      <c r="D20" s="8" t="s">
        <v>22</v>
      </c>
      <c r="E20" s="8"/>
      <c r="F20" s="8"/>
    </row>
    <row r="21" spans="2:6" ht="15" customHeight="1" x14ac:dyDescent="0.25">
      <c r="B21" s="22" t="s">
        <v>23</v>
      </c>
      <c r="C21" s="23">
        <v>7.0000000000000007E-2</v>
      </c>
      <c r="D21" s="7" t="s">
        <v>24</v>
      </c>
      <c r="E21" s="7"/>
      <c r="F21" s="7"/>
    </row>
    <row r="22" spans="2:6" ht="15" customHeight="1" x14ac:dyDescent="0.25">
      <c r="B22" s="22" t="s">
        <v>25</v>
      </c>
      <c r="C22" s="23">
        <v>0.19</v>
      </c>
      <c r="D22" s="7" t="s">
        <v>26</v>
      </c>
      <c r="E22" s="7"/>
      <c r="F22" s="7"/>
    </row>
    <row r="23" spans="2:6" ht="15" customHeight="1" x14ac:dyDescent="0.25">
      <c r="B23" s="22" t="s">
        <v>27</v>
      </c>
      <c r="C23" s="23">
        <v>0.05</v>
      </c>
      <c r="D23" s="7" t="s">
        <v>28</v>
      </c>
      <c r="E23" s="7"/>
      <c r="F23" s="7"/>
    </row>
    <row r="24" spans="2:6" ht="15" customHeight="1" x14ac:dyDescent="0.25">
      <c r="B24" s="22" t="s">
        <v>29</v>
      </c>
      <c r="C24" s="23">
        <v>0.28000000000000003</v>
      </c>
      <c r="D24" s="7" t="s">
        <v>30</v>
      </c>
      <c r="E24" s="7"/>
      <c r="F24" s="7"/>
    </row>
    <row r="25" spans="2:6" ht="15" customHeight="1" x14ac:dyDescent="0.25">
      <c r="B25" s="22" t="s">
        <v>31</v>
      </c>
      <c r="C25" s="23">
        <v>0.2</v>
      </c>
      <c r="D25" s="7" t="s">
        <v>32</v>
      </c>
      <c r="E25" s="7"/>
      <c r="F25" s="7"/>
    </row>
    <row r="27" spans="2:6" ht="30" customHeight="1" x14ac:dyDescent="0.25">
      <c r="B27" s="6" t="s">
        <v>33</v>
      </c>
      <c r="C27" s="6"/>
      <c r="D27" s="6"/>
      <c r="E27" s="6"/>
      <c r="F27" s="6"/>
    </row>
  </sheetData>
  <mergeCells count="20">
    <mergeCell ref="D22:F22"/>
    <mergeCell ref="D23:F23"/>
    <mergeCell ref="D24:F24"/>
    <mergeCell ref="D25:F25"/>
    <mergeCell ref="B27:F27"/>
    <mergeCell ref="C16:F16"/>
    <mergeCell ref="C17:F17"/>
    <mergeCell ref="B19:F19"/>
    <mergeCell ref="D20:F20"/>
    <mergeCell ref="D21:F21"/>
    <mergeCell ref="C10:F10"/>
    <mergeCell ref="C11:F11"/>
    <mergeCell ref="C12:F12"/>
    <mergeCell ref="B14:F14"/>
    <mergeCell ref="C15:F15"/>
    <mergeCell ref="B2:F3"/>
    <mergeCell ref="B4:F4"/>
    <mergeCell ref="C6:D6"/>
    <mergeCell ref="B8:F8"/>
    <mergeCell ref="C9:F9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F3A5F"/>
  </sheetPr>
  <dimension ref="A1:I30"/>
  <sheetViews>
    <sheetView showGridLines="0" zoomScaleNormal="100" workbookViewId="0">
      <pane ySplit="4" topLeftCell="A5" activePane="bottomLeft" state="frozen"/>
      <selection pane="bottomLeft"/>
    </sheetView>
  </sheetViews>
  <sheetFormatPr baseColWidth="10" defaultColWidth="8.7109375" defaultRowHeight="15" x14ac:dyDescent="0.25"/>
  <cols>
    <col min="1" max="1" width="6" customWidth="1"/>
    <col min="2" max="2" width="26" customWidth="1"/>
    <col min="3" max="3" width="16" customWidth="1"/>
    <col min="4" max="4" width="20" customWidth="1"/>
    <col min="5" max="5" width="16" customWidth="1"/>
    <col min="6" max="6" width="14" customWidth="1"/>
    <col min="7" max="7" width="9" customWidth="1"/>
    <col min="8" max="9" width="16" customWidth="1"/>
  </cols>
  <sheetData>
    <row r="1" spans="1:9" ht="25.5" customHeight="1" x14ac:dyDescent="0.25">
      <c r="A1" s="5" t="s">
        <v>34</v>
      </c>
      <c r="B1" s="5"/>
      <c r="C1" s="5"/>
      <c r="D1" s="5"/>
      <c r="E1" s="5"/>
      <c r="F1" s="5"/>
      <c r="G1" s="5"/>
      <c r="H1" s="5"/>
      <c r="I1" s="5"/>
    </row>
    <row r="2" spans="1:9" ht="15" customHeight="1" x14ac:dyDescent="0.25">
      <c r="A2" s="4" t="s">
        <v>35</v>
      </c>
      <c r="B2" s="4"/>
      <c r="C2" s="4"/>
      <c r="D2" s="4"/>
      <c r="E2" s="4"/>
      <c r="F2" s="4"/>
      <c r="G2" s="4"/>
      <c r="H2" s="4"/>
      <c r="I2" s="4"/>
    </row>
    <row r="4" spans="1:9" ht="33.75" customHeight="1" x14ac:dyDescent="0.25">
      <c r="A4" s="24" t="s">
        <v>36</v>
      </c>
      <c r="B4" s="24" t="s">
        <v>37</v>
      </c>
      <c r="C4" s="24" t="s">
        <v>38</v>
      </c>
      <c r="D4" s="24" t="s">
        <v>39</v>
      </c>
      <c r="E4" s="24" t="s">
        <v>40</v>
      </c>
      <c r="F4" s="24" t="s">
        <v>41</v>
      </c>
      <c r="G4" s="24" t="s">
        <v>42</v>
      </c>
      <c r="H4" s="24" t="s">
        <v>43</v>
      </c>
      <c r="I4" s="24" t="s">
        <v>44</v>
      </c>
    </row>
    <row r="5" spans="1:9" x14ac:dyDescent="0.25">
      <c r="A5" s="19">
        <v>1</v>
      </c>
      <c r="B5" s="16" t="s">
        <v>45</v>
      </c>
      <c r="C5" s="16" t="s">
        <v>46</v>
      </c>
      <c r="D5" s="16" t="s">
        <v>47</v>
      </c>
      <c r="E5" s="25">
        <v>0.89</v>
      </c>
      <c r="F5" s="26">
        <v>1000</v>
      </c>
      <c r="G5" s="17" t="s">
        <v>48</v>
      </c>
      <c r="H5" s="27">
        <f t="shared" ref="H5:H30" si="0">IFERROR(E5/F5,"")</f>
        <v>8.9000000000000006E-4</v>
      </c>
      <c r="I5" s="17" t="s">
        <v>49</v>
      </c>
    </row>
    <row r="6" spans="1:9" x14ac:dyDescent="0.25">
      <c r="A6" s="28">
        <v>2</v>
      </c>
      <c r="B6" s="16" t="s">
        <v>50</v>
      </c>
      <c r="C6" s="16" t="s">
        <v>51</v>
      </c>
      <c r="D6" s="16" t="s">
        <v>52</v>
      </c>
      <c r="E6" s="25">
        <v>2.4900000000000002</v>
      </c>
      <c r="F6" s="26">
        <v>250</v>
      </c>
      <c r="G6" s="17" t="s">
        <v>48</v>
      </c>
      <c r="H6" s="29">
        <f t="shared" si="0"/>
        <v>9.9600000000000001E-3</v>
      </c>
      <c r="I6" s="17" t="s">
        <v>49</v>
      </c>
    </row>
    <row r="7" spans="1:9" x14ac:dyDescent="0.25">
      <c r="A7" s="19">
        <v>3</v>
      </c>
      <c r="B7" s="16" t="s">
        <v>53</v>
      </c>
      <c r="C7" s="16" t="s">
        <v>54</v>
      </c>
      <c r="D7" s="16" t="s">
        <v>55</v>
      </c>
      <c r="E7" s="25">
        <v>3.2</v>
      </c>
      <c r="F7" s="26">
        <v>10</v>
      </c>
      <c r="G7" s="17" t="s">
        <v>56</v>
      </c>
      <c r="H7" s="27">
        <f t="shared" si="0"/>
        <v>0.32</v>
      </c>
      <c r="I7" s="17" t="s">
        <v>49</v>
      </c>
    </row>
    <row r="8" spans="1:9" x14ac:dyDescent="0.25">
      <c r="A8" s="28">
        <v>4</v>
      </c>
      <c r="B8" s="16" t="s">
        <v>57</v>
      </c>
      <c r="C8" s="16" t="s">
        <v>58</v>
      </c>
      <c r="D8" s="16" t="s">
        <v>59</v>
      </c>
      <c r="E8" s="25">
        <v>1.1000000000000001</v>
      </c>
      <c r="F8" s="26">
        <v>1000</v>
      </c>
      <c r="G8" s="17" t="s">
        <v>48</v>
      </c>
      <c r="H8" s="29">
        <f t="shared" si="0"/>
        <v>1.1000000000000001E-3</v>
      </c>
      <c r="I8" s="17" t="s">
        <v>49</v>
      </c>
    </row>
    <row r="9" spans="1:9" x14ac:dyDescent="0.25">
      <c r="A9" s="19">
        <v>5</v>
      </c>
      <c r="B9" s="16" t="s">
        <v>60</v>
      </c>
      <c r="C9" s="16" t="s">
        <v>58</v>
      </c>
      <c r="D9" s="16" t="s">
        <v>59</v>
      </c>
      <c r="E9" s="25">
        <v>2.75</v>
      </c>
      <c r="F9" s="26">
        <v>2500</v>
      </c>
      <c r="G9" s="17" t="s">
        <v>48</v>
      </c>
      <c r="H9" s="27">
        <f t="shared" si="0"/>
        <v>1.1000000000000001E-3</v>
      </c>
      <c r="I9" s="17" t="s">
        <v>49</v>
      </c>
    </row>
    <row r="10" spans="1:9" x14ac:dyDescent="0.25">
      <c r="A10" s="28">
        <v>6</v>
      </c>
      <c r="B10" s="16" t="s">
        <v>61</v>
      </c>
      <c r="C10" s="16" t="s">
        <v>58</v>
      </c>
      <c r="D10" s="16" t="s">
        <v>59</v>
      </c>
      <c r="E10" s="25">
        <v>2.6</v>
      </c>
      <c r="F10" s="26">
        <v>1000</v>
      </c>
      <c r="G10" s="17" t="s">
        <v>48</v>
      </c>
      <c r="H10" s="29">
        <f t="shared" si="0"/>
        <v>2.5999999999999999E-3</v>
      </c>
      <c r="I10" s="17" t="s">
        <v>49</v>
      </c>
    </row>
    <row r="11" spans="1:9" x14ac:dyDescent="0.25">
      <c r="A11" s="19">
        <v>7</v>
      </c>
      <c r="B11" s="16" t="s">
        <v>62</v>
      </c>
      <c r="C11" s="16" t="s">
        <v>58</v>
      </c>
      <c r="D11" s="16" t="s">
        <v>59</v>
      </c>
      <c r="E11" s="25">
        <v>0.79</v>
      </c>
      <c r="F11" s="26">
        <v>400</v>
      </c>
      <c r="G11" s="17" t="s">
        <v>48</v>
      </c>
      <c r="H11" s="27">
        <f t="shared" si="0"/>
        <v>1.9750000000000002E-3</v>
      </c>
      <c r="I11" s="17" t="s">
        <v>49</v>
      </c>
    </row>
    <row r="12" spans="1:9" x14ac:dyDescent="0.25">
      <c r="A12" s="28">
        <v>8</v>
      </c>
      <c r="B12" s="16" t="s">
        <v>63</v>
      </c>
      <c r="C12" s="16" t="s">
        <v>58</v>
      </c>
      <c r="D12" s="16" t="s">
        <v>59</v>
      </c>
      <c r="E12" s="25">
        <v>1.49</v>
      </c>
      <c r="F12" s="26">
        <v>500</v>
      </c>
      <c r="G12" s="17" t="s">
        <v>48</v>
      </c>
      <c r="H12" s="29">
        <f t="shared" si="0"/>
        <v>2.98E-3</v>
      </c>
      <c r="I12" s="17" t="s">
        <v>49</v>
      </c>
    </row>
    <row r="13" spans="1:9" x14ac:dyDescent="0.25">
      <c r="A13" s="19">
        <v>9</v>
      </c>
      <c r="B13" s="16" t="s">
        <v>64</v>
      </c>
      <c r="C13" s="16" t="s">
        <v>65</v>
      </c>
      <c r="D13" s="16" t="s">
        <v>66</v>
      </c>
      <c r="E13" s="25">
        <v>12.9</v>
      </c>
      <c r="F13" s="26">
        <v>1000</v>
      </c>
      <c r="G13" s="17" t="s">
        <v>48</v>
      </c>
      <c r="H13" s="27">
        <f t="shared" si="0"/>
        <v>1.29E-2</v>
      </c>
      <c r="I13" s="17" t="s">
        <v>49</v>
      </c>
    </row>
    <row r="14" spans="1:9" x14ac:dyDescent="0.25">
      <c r="A14" s="28">
        <v>10</v>
      </c>
      <c r="B14" s="16" t="s">
        <v>67</v>
      </c>
      <c r="C14" s="16" t="s">
        <v>65</v>
      </c>
      <c r="D14" s="16" t="s">
        <v>66</v>
      </c>
      <c r="E14" s="25">
        <v>8.5</v>
      </c>
      <c r="F14" s="26">
        <v>1000</v>
      </c>
      <c r="G14" s="17" t="s">
        <v>48</v>
      </c>
      <c r="H14" s="29">
        <f t="shared" si="0"/>
        <v>8.5000000000000006E-3</v>
      </c>
      <c r="I14" s="17" t="s">
        <v>49</v>
      </c>
    </row>
    <row r="15" spans="1:9" x14ac:dyDescent="0.25">
      <c r="A15" s="19">
        <v>11</v>
      </c>
      <c r="B15" s="16" t="s">
        <v>68</v>
      </c>
      <c r="C15" s="16" t="s">
        <v>46</v>
      </c>
      <c r="D15" s="16" t="s">
        <v>47</v>
      </c>
      <c r="E15" s="25">
        <v>1.29</v>
      </c>
      <c r="F15" s="26">
        <v>500</v>
      </c>
      <c r="G15" s="17" t="s">
        <v>48</v>
      </c>
      <c r="H15" s="27">
        <f t="shared" si="0"/>
        <v>2.5800000000000003E-3</v>
      </c>
      <c r="I15" s="17" t="s">
        <v>49</v>
      </c>
    </row>
    <row r="16" spans="1:9" x14ac:dyDescent="0.25">
      <c r="A16" s="28">
        <v>12</v>
      </c>
      <c r="B16" s="16" t="s">
        <v>69</v>
      </c>
      <c r="C16" s="16" t="s">
        <v>46</v>
      </c>
      <c r="D16" s="16" t="s">
        <v>47</v>
      </c>
      <c r="E16" s="25">
        <v>2.2000000000000002</v>
      </c>
      <c r="F16" s="26">
        <v>1000</v>
      </c>
      <c r="G16" s="17" t="s">
        <v>48</v>
      </c>
      <c r="H16" s="29">
        <f t="shared" si="0"/>
        <v>2.2000000000000001E-3</v>
      </c>
      <c r="I16" s="17" t="s">
        <v>49</v>
      </c>
    </row>
    <row r="17" spans="1:9" x14ac:dyDescent="0.25">
      <c r="A17" s="19">
        <v>13</v>
      </c>
      <c r="B17" s="16" t="s">
        <v>70</v>
      </c>
      <c r="C17" s="16" t="s">
        <v>46</v>
      </c>
      <c r="D17" s="16" t="s">
        <v>47</v>
      </c>
      <c r="E17" s="25">
        <v>7.9</v>
      </c>
      <c r="F17" s="26">
        <v>1000</v>
      </c>
      <c r="G17" s="17" t="s">
        <v>71</v>
      </c>
      <c r="H17" s="27">
        <f t="shared" si="0"/>
        <v>7.9000000000000008E-3</v>
      </c>
      <c r="I17" s="17" t="s">
        <v>49</v>
      </c>
    </row>
    <row r="18" spans="1:9" x14ac:dyDescent="0.25">
      <c r="A18" s="28">
        <v>14</v>
      </c>
      <c r="B18" s="16" t="s">
        <v>72</v>
      </c>
      <c r="C18" s="16" t="s">
        <v>51</v>
      </c>
      <c r="D18" s="16" t="s">
        <v>52</v>
      </c>
      <c r="E18" s="25">
        <v>0.95</v>
      </c>
      <c r="F18" s="26">
        <v>200</v>
      </c>
      <c r="G18" s="17" t="s">
        <v>71</v>
      </c>
      <c r="H18" s="29">
        <f t="shared" si="0"/>
        <v>4.7499999999999999E-3</v>
      </c>
      <c r="I18" s="17" t="s">
        <v>49</v>
      </c>
    </row>
    <row r="19" spans="1:9" x14ac:dyDescent="0.25">
      <c r="A19" s="19">
        <v>15</v>
      </c>
      <c r="B19" s="16" t="s">
        <v>73</v>
      </c>
      <c r="C19" s="16" t="s">
        <v>51</v>
      </c>
      <c r="D19" s="16" t="s">
        <v>52</v>
      </c>
      <c r="E19" s="25">
        <v>4.2</v>
      </c>
      <c r="F19" s="26">
        <v>400</v>
      </c>
      <c r="G19" s="17" t="s">
        <v>48</v>
      </c>
      <c r="H19" s="27">
        <f t="shared" si="0"/>
        <v>1.0500000000000001E-2</v>
      </c>
      <c r="I19" s="17" t="s">
        <v>49</v>
      </c>
    </row>
    <row r="20" spans="1:9" x14ac:dyDescent="0.25">
      <c r="A20" s="28">
        <v>16</v>
      </c>
      <c r="B20" s="16" t="s">
        <v>74</v>
      </c>
      <c r="C20" s="16" t="s">
        <v>51</v>
      </c>
      <c r="D20" s="16" t="s">
        <v>52</v>
      </c>
      <c r="E20" s="25">
        <v>3.8</v>
      </c>
      <c r="F20" s="26">
        <v>200</v>
      </c>
      <c r="G20" s="17" t="s">
        <v>48</v>
      </c>
      <c r="H20" s="29">
        <f t="shared" si="0"/>
        <v>1.9E-2</v>
      </c>
      <c r="I20" s="17" t="s">
        <v>49</v>
      </c>
    </row>
    <row r="21" spans="1:9" x14ac:dyDescent="0.25">
      <c r="A21" s="19">
        <v>17</v>
      </c>
      <c r="B21" s="16" t="s">
        <v>75</v>
      </c>
      <c r="C21" s="16" t="s">
        <v>76</v>
      </c>
      <c r="D21" s="16" t="s">
        <v>59</v>
      </c>
      <c r="E21" s="25">
        <v>1.6</v>
      </c>
      <c r="F21" s="26">
        <v>500</v>
      </c>
      <c r="G21" s="17" t="s">
        <v>48</v>
      </c>
      <c r="H21" s="27">
        <f t="shared" si="0"/>
        <v>3.2000000000000002E-3</v>
      </c>
      <c r="I21" s="17" t="s">
        <v>49</v>
      </c>
    </row>
    <row r="22" spans="1:9" x14ac:dyDescent="0.25">
      <c r="A22" s="28">
        <v>18</v>
      </c>
      <c r="B22" s="16" t="s">
        <v>77</v>
      </c>
      <c r="C22" s="16" t="s">
        <v>46</v>
      </c>
      <c r="D22" s="16" t="s">
        <v>47</v>
      </c>
      <c r="E22" s="25">
        <v>0.95</v>
      </c>
      <c r="F22" s="26">
        <v>1000</v>
      </c>
      <c r="G22" s="17" t="s">
        <v>48</v>
      </c>
      <c r="H22" s="29">
        <f t="shared" si="0"/>
        <v>9.5E-4</v>
      </c>
      <c r="I22" s="17" t="s">
        <v>49</v>
      </c>
    </row>
    <row r="23" spans="1:9" x14ac:dyDescent="0.25">
      <c r="A23" s="19">
        <v>19</v>
      </c>
      <c r="B23" s="16" t="s">
        <v>78</v>
      </c>
      <c r="C23" s="16" t="s">
        <v>79</v>
      </c>
      <c r="D23" s="16" t="s">
        <v>47</v>
      </c>
      <c r="E23" s="25">
        <v>0.49</v>
      </c>
      <c r="F23" s="26">
        <v>500</v>
      </c>
      <c r="G23" s="17" t="s">
        <v>48</v>
      </c>
      <c r="H23" s="27">
        <f t="shared" si="0"/>
        <v>9.7999999999999997E-4</v>
      </c>
      <c r="I23" s="17" t="s">
        <v>49</v>
      </c>
    </row>
    <row r="24" spans="1:9" x14ac:dyDescent="0.25">
      <c r="A24" s="28">
        <v>20</v>
      </c>
      <c r="B24" s="16" t="s">
        <v>80</v>
      </c>
      <c r="C24" s="16" t="s">
        <v>79</v>
      </c>
      <c r="D24" s="16" t="s">
        <v>47</v>
      </c>
      <c r="E24" s="25">
        <v>2.2000000000000002</v>
      </c>
      <c r="F24" s="26">
        <v>100</v>
      </c>
      <c r="G24" s="17" t="s">
        <v>48</v>
      </c>
      <c r="H24" s="29">
        <f t="shared" si="0"/>
        <v>2.2000000000000002E-2</v>
      </c>
      <c r="I24" s="17" t="s">
        <v>49</v>
      </c>
    </row>
    <row r="25" spans="1:9" x14ac:dyDescent="0.25">
      <c r="A25" s="19">
        <v>21</v>
      </c>
      <c r="B25" s="16" t="s">
        <v>81</v>
      </c>
      <c r="C25" s="16" t="s">
        <v>82</v>
      </c>
      <c r="D25" s="16" t="s">
        <v>59</v>
      </c>
      <c r="E25" s="25">
        <v>1.2</v>
      </c>
      <c r="F25" s="26">
        <v>50</v>
      </c>
      <c r="G25" s="17" t="s">
        <v>48</v>
      </c>
      <c r="H25" s="27">
        <f t="shared" si="0"/>
        <v>2.4E-2</v>
      </c>
      <c r="I25" s="17" t="s">
        <v>49</v>
      </c>
    </row>
    <row r="26" spans="1:9" x14ac:dyDescent="0.25">
      <c r="A26" s="28">
        <v>22</v>
      </c>
      <c r="B26" s="16" t="s">
        <v>83</v>
      </c>
      <c r="C26" s="16" t="s">
        <v>84</v>
      </c>
      <c r="D26" s="16" t="s">
        <v>85</v>
      </c>
      <c r="E26" s="25">
        <v>0.45</v>
      </c>
      <c r="F26" s="26">
        <v>1000</v>
      </c>
      <c r="G26" s="17" t="s">
        <v>71</v>
      </c>
      <c r="H26" s="29">
        <f t="shared" si="0"/>
        <v>4.4999999999999999E-4</v>
      </c>
      <c r="I26" s="17" t="s">
        <v>49</v>
      </c>
    </row>
    <row r="27" spans="1:9" x14ac:dyDescent="0.25">
      <c r="A27" s="19">
        <v>23</v>
      </c>
      <c r="B27" s="16" t="s">
        <v>86</v>
      </c>
      <c r="C27" s="16" t="s">
        <v>84</v>
      </c>
      <c r="D27" s="16" t="s">
        <v>85</v>
      </c>
      <c r="E27" s="25">
        <v>1.8</v>
      </c>
      <c r="F27" s="26">
        <v>1000</v>
      </c>
      <c r="G27" s="17" t="s">
        <v>71</v>
      </c>
      <c r="H27" s="27">
        <f t="shared" si="0"/>
        <v>1.8E-3</v>
      </c>
      <c r="I27" s="17" t="s">
        <v>49</v>
      </c>
    </row>
    <row r="28" spans="1:9" x14ac:dyDescent="0.25">
      <c r="A28" s="28">
        <v>24</v>
      </c>
      <c r="B28" s="16"/>
      <c r="C28" s="16"/>
      <c r="D28" s="16"/>
      <c r="E28" s="25"/>
      <c r="F28" s="26"/>
      <c r="G28" s="16"/>
      <c r="H28" s="29" t="str">
        <f t="shared" si="0"/>
        <v/>
      </c>
      <c r="I28" s="17"/>
    </row>
    <row r="29" spans="1:9" x14ac:dyDescent="0.25">
      <c r="A29" s="19">
        <v>25</v>
      </c>
      <c r="B29" s="16"/>
      <c r="C29" s="16"/>
      <c r="D29" s="16"/>
      <c r="E29" s="25"/>
      <c r="F29" s="26"/>
      <c r="G29" s="16"/>
      <c r="H29" s="27" t="str">
        <f t="shared" si="0"/>
        <v/>
      </c>
      <c r="I29" s="17"/>
    </row>
    <row r="30" spans="1:9" x14ac:dyDescent="0.25">
      <c r="A30" s="28">
        <v>26</v>
      </c>
      <c r="B30" s="16"/>
      <c r="C30" s="16"/>
      <c r="D30" s="16"/>
      <c r="E30" s="25"/>
      <c r="F30" s="26"/>
      <c r="G30" s="16"/>
      <c r="H30" s="29" t="str">
        <f t="shared" si="0"/>
        <v/>
      </c>
      <c r="I30" s="17"/>
    </row>
  </sheetData>
  <mergeCells count="2">
    <mergeCell ref="A1:I1"/>
    <mergeCell ref="A2:I2"/>
  </mergeCells>
  <dataValidations count="2">
    <dataValidation type="list" allowBlank="1" sqref="C5:C30" xr:uid="{00000000-0002-0000-0100-000000000000}">
      <formula1>"Fleisch,Fisch,Gemüse,Obst,Milchprodukte,Trockenwaren,Getränke,Gewürze,Kräuter,Sonstiges"</formula1>
      <formula2>0</formula2>
    </dataValidation>
    <dataValidation type="list" allowBlank="1" sqref="G5:G30" xr:uid="{00000000-0002-0000-0100-000001000000}">
      <formula1>"g,ml,Stk"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F3A5F"/>
  </sheetPr>
  <dimension ref="A1:E47"/>
  <sheetViews>
    <sheetView showGridLines="0" zoomScaleNormal="100" workbookViewId="0">
      <pane ySplit="3" topLeftCell="A4" activePane="bottomLeft" state="frozen"/>
      <selection pane="bottomLeft"/>
    </sheetView>
  </sheetViews>
  <sheetFormatPr baseColWidth="10" defaultColWidth="8.7109375" defaultRowHeight="15" x14ac:dyDescent="0.25"/>
  <cols>
    <col min="1" max="1" width="30" customWidth="1"/>
    <col min="2" max="2" width="14" customWidth="1"/>
    <col min="3" max="3" width="10" customWidth="1"/>
    <col min="4" max="4" width="20" customWidth="1"/>
    <col min="5" max="5" width="16" customWidth="1"/>
  </cols>
  <sheetData>
    <row r="1" spans="1:5" ht="25.5" customHeight="1" x14ac:dyDescent="0.25">
      <c r="A1" s="5" t="s">
        <v>87</v>
      </c>
      <c r="B1" s="5"/>
      <c r="C1" s="5"/>
      <c r="D1" s="5"/>
      <c r="E1" s="5"/>
    </row>
    <row r="2" spans="1:5" ht="22.35" customHeight="1" x14ac:dyDescent="0.25">
      <c r="A2" s="4" t="s">
        <v>88</v>
      </c>
      <c r="B2" s="4"/>
      <c r="C2" s="4"/>
      <c r="D2" s="4"/>
      <c r="E2" s="4"/>
    </row>
    <row r="4" spans="1:5" ht="19.5" customHeight="1" x14ac:dyDescent="0.25">
      <c r="A4" s="3" t="s">
        <v>89</v>
      </c>
      <c r="B4" s="3"/>
      <c r="C4" s="3"/>
      <c r="D4" s="3"/>
      <c r="E4" s="3"/>
    </row>
    <row r="5" spans="1:5" ht="15" customHeight="1" x14ac:dyDescent="0.25">
      <c r="A5" s="22" t="s">
        <v>90</v>
      </c>
      <c r="B5" s="12" t="s">
        <v>91</v>
      </c>
      <c r="C5" s="12"/>
      <c r="D5" s="22" t="s">
        <v>92</v>
      </c>
      <c r="E5" s="17" t="s">
        <v>93</v>
      </c>
    </row>
    <row r="6" spans="1:5" x14ac:dyDescent="0.25">
      <c r="A6" s="22" t="s">
        <v>94</v>
      </c>
      <c r="B6" s="2">
        <v>2</v>
      </c>
      <c r="C6" s="2"/>
      <c r="D6" s="22" t="s">
        <v>95</v>
      </c>
      <c r="E6" s="30">
        <f>Schwund_Standard</f>
        <v>0.05</v>
      </c>
    </row>
    <row r="7" spans="1:5" ht="30" customHeight="1" x14ac:dyDescent="0.25">
      <c r="A7" s="31" t="s">
        <v>37</v>
      </c>
      <c r="B7" s="24" t="s">
        <v>96</v>
      </c>
      <c r="C7" s="24" t="s">
        <v>42</v>
      </c>
      <c r="D7" s="24" t="s">
        <v>43</v>
      </c>
      <c r="E7" s="24" t="s">
        <v>97</v>
      </c>
    </row>
    <row r="8" spans="1:5" x14ac:dyDescent="0.25">
      <c r="A8" s="16" t="s">
        <v>67</v>
      </c>
      <c r="B8" s="26">
        <v>360</v>
      </c>
      <c r="C8" s="19" t="str">
        <f t="shared" ref="C8:C13" si="0">IFERROR(INDEX(Zutaten_Einheit,MATCH(A8,Zutaten_Namen,0)),"")</f>
        <v>g</v>
      </c>
      <c r="D8" s="27">
        <f t="shared" ref="D8:D13" si="1">IFERROR(INDEX(Zutaten_Preis,MATCH(A8,Zutaten_Namen,0)),"")</f>
        <v>8.5000000000000006E-3</v>
      </c>
      <c r="E8" s="32">
        <f t="shared" ref="E8:E13" si="2">IF(OR(A8="",B8=""),"",IFERROR(B8*D8,0))</f>
        <v>3.06</v>
      </c>
    </row>
    <row r="9" spans="1:5" x14ac:dyDescent="0.25">
      <c r="A9" s="16" t="s">
        <v>69</v>
      </c>
      <c r="B9" s="26">
        <v>160</v>
      </c>
      <c r="C9" s="28" t="str">
        <f t="shared" si="0"/>
        <v>g</v>
      </c>
      <c r="D9" s="29">
        <f t="shared" si="1"/>
        <v>2.2000000000000001E-3</v>
      </c>
      <c r="E9" s="33">
        <f t="shared" si="2"/>
        <v>0.35200000000000004</v>
      </c>
    </row>
    <row r="10" spans="1:5" x14ac:dyDescent="0.25">
      <c r="A10" s="16" t="s">
        <v>57</v>
      </c>
      <c r="B10" s="26">
        <v>80</v>
      </c>
      <c r="C10" s="19" t="str">
        <f t="shared" si="0"/>
        <v>g</v>
      </c>
      <c r="D10" s="27">
        <f t="shared" si="1"/>
        <v>1.1000000000000001E-3</v>
      </c>
      <c r="E10" s="32">
        <f t="shared" si="2"/>
        <v>8.8000000000000009E-2</v>
      </c>
    </row>
    <row r="11" spans="1:5" x14ac:dyDescent="0.25">
      <c r="A11" s="16" t="s">
        <v>61</v>
      </c>
      <c r="B11" s="26">
        <v>150</v>
      </c>
      <c r="C11" s="28" t="str">
        <f t="shared" si="0"/>
        <v>g</v>
      </c>
      <c r="D11" s="29">
        <f t="shared" si="1"/>
        <v>2.5999999999999999E-3</v>
      </c>
      <c r="E11" s="33">
        <f t="shared" si="2"/>
        <v>0.38999999999999996</v>
      </c>
    </row>
    <row r="12" spans="1:5" x14ac:dyDescent="0.25">
      <c r="A12" s="16" t="s">
        <v>70</v>
      </c>
      <c r="B12" s="26">
        <v>20</v>
      </c>
      <c r="C12" s="19" t="str">
        <f t="shared" si="0"/>
        <v>ml</v>
      </c>
      <c r="D12" s="27">
        <f t="shared" si="1"/>
        <v>7.9000000000000008E-3</v>
      </c>
      <c r="E12" s="32">
        <f t="shared" si="2"/>
        <v>0.15800000000000003</v>
      </c>
    </row>
    <row r="13" spans="1:5" x14ac:dyDescent="0.25">
      <c r="A13" s="16" t="s">
        <v>78</v>
      </c>
      <c r="B13" s="26">
        <v>4</v>
      </c>
      <c r="C13" s="28" t="str">
        <f t="shared" si="0"/>
        <v>g</v>
      </c>
      <c r="D13" s="29">
        <f t="shared" si="1"/>
        <v>9.7999999999999997E-4</v>
      </c>
      <c r="E13" s="33">
        <f t="shared" si="2"/>
        <v>3.9199999999999999E-3</v>
      </c>
    </row>
    <row r="14" spans="1:5" x14ac:dyDescent="0.25">
      <c r="A14" s="1" t="s">
        <v>98</v>
      </c>
      <c r="B14" s="1"/>
      <c r="C14" s="1"/>
      <c r="D14" s="1"/>
      <c r="E14" s="34">
        <f>SUM(E8:E13)</f>
        <v>4.05192</v>
      </c>
    </row>
    <row r="15" spans="1:5" x14ac:dyDescent="0.25">
      <c r="A15" s="55" t="s">
        <v>99</v>
      </c>
      <c r="B15" s="55"/>
      <c r="C15" s="55"/>
      <c r="D15" s="55"/>
      <c r="E15" s="35">
        <f>E14*E6</f>
        <v>0.202596</v>
      </c>
    </row>
    <row r="16" spans="1:5" x14ac:dyDescent="0.25">
      <c r="A16" s="1" t="s">
        <v>100</v>
      </c>
      <c r="B16" s="1"/>
      <c r="C16" s="1"/>
      <c r="D16" s="1"/>
      <c r="E16" s="34">
        <f>E14+E15</f>
        <v>4.2545159999999997</v>
      </c>
    </row>
    <row r="17" spans="1:5" x14ac:dyDescent="0.25">
      <c r="A17" s="56" t="s">
        <v>101</v>
      </c>
      <c r="B17" s="56"/>
      <c r="C17" s="56"/>
      <c r="D17" s="56"/>
      <c r="E17" s="36">
        <f>IFERROR(E16/B6,0)</f>
        <v>2.1272579999999999</v>
      </c>
    </row>
    <row r="19" spans="1:5" ht="19.5" customHeight="1" x14ac:dyDescent="0.25">
      <c r="A19" s="3" t="s">
        <v>102</v>
      </c>
      <c r="B19" s="3"/>
      <c r="C19" s="3"/>
      <c r="D19" s="3"/>
      <c r="E19" s="3"/>
    </row>
    <row r="20" spans="1:5" ht="15" customHeight="1" x14ac:dyDescent="0.25">
      <c r="A20" s="22" t="s">
        <v>90</v>
      </c>
      <c r="B20" s="12" t="s">
        <v>103</v>
      </c>
      <c r="C20" s="12"/>
      <c r="D20" s="22" t="s">
        <v>92</v>
      </c>
      <c r="E20" s="17" t="s">
        <v>93</v>
      </c>
    </row>
    <row r="21" spans="1:5" x14ac:dyDescent="0.25">
      <c r="A21" s="22" t="s">
        <v>94</v>
      </c>
      <c r="B21" s="2">
        <v>4</v>
      </c>
      <c r="C21" s="2"/>
      <c r="D21" s="22" t="s">
        <v>95</v>
      </c>
      <c r="E21" s="30">
        <f>Schwund_Standard</f>
        <v>0.05</v>
      </c>
    </row>
    <row r="22" spans="1:5" ht="30" customHeight="1" x14ac:dyDescent="0.25">
      <c r="A22" s="31" t="s">
        <v>37</v>
      </c>
      <c r="B22" s="24" t="s">
        <v>96</v>
      </c>
      <c r="C22" s="24" t="s">
        <v>42</v>
      </c>
      <c r="D22" s="24" t="s">
        <v>43</v>
      </c>
      <c r="E22" s="24" t="s">
        <v>97</v>
      </c>
    </row>
    <row r="23" spans="1:5" x14ac:dyDescent="0.25">
      <c r="A23" s="16" t="s">
        <v>64</v>
      </c>
      <c r="B23" s="26">
        <v>800</v>
      </c>
      <c r="C23" s="19" t="str">
        <f t="shared" ref="C23:C28" si="3">IFERROR(INDEX(Zutaten_Einheit,MATCH(A23,Zutaten_Namen,0)),"")</f>
        <v>g</v>
      </c>
      <c r="D23" s="27">
        <f t="shared" ref="D23:D28" si="4">IFERROR(INDEX(Zutaten_Preis,MATCH(A23,Zutaten_Namen,0)),"")</f>
        <v>1.29E-2</v>
      </c>
      <c r="E23" s="32">
        <f t="shared" ref="E23:E28" si="5">IF(OR(A23="",B23=""),"",IFERROR(B23*D23,0))</f>
        <v>10.32</v>
      </c>
    </row>
    <row r="24" spans="1:5" x14ac:dyDescent="0.25">
      <c r="A24" s="16" t="s">
        <v>60</v>
      </c>
      <c r="B24" s="26">
        <v>800</v>
      </c>
      <c r="C24" s="28" t="str">
        <f t="shared" si="3"/>
        <v>g</v>
      </c>
      <c r="D24" s="29">
        <f t="shared" si="4"/>
        <v>1.1000000000000001E-3</v>
      </c>
      <c r="E24" s="33">
        <f t="shared" si="5"/>
        <v>0.88</v>
      </c>
    </row>
    <row r="25" spans="1:5" x14ac:dyDescent="0.25">
      <c r="A25" s="16" t="s">
        <v>57</v>
      </c>
      <c r="B25" s="26">
        <v>200</v>
      </c>
      <c r="C25" s="19" t="str">
        <f t="shared" si="3"/>
        <v>g</v>
      </c>
      <c r="D25" s="27">
        <f t="shared" si="4"/>
        <v>1.1000000000000001E-3</v>
      </c>
      <c r="E25" s="32">
        <f t="shared" si="5"/>
        <v>0.22</v>
      </c>
    </row>
    <row r="26" spans="1:5" x14ac:dyDescent="0.25">
      <c r="A26" s="16" t="s">
        <v>61</v>
      </c>
      <c r="B26" s="26">
        <v>200</v>
      </c>
      <c r="C26" s="28" t="str">
        <f t="shared" si="3"/>
        <v>g</v>
      </c>
      <c r="D26" s="29">
        <f t="shared" si="4"/>
        <v>2.5999999999999999E-3</v>
      </c>
      <c r="E26" s="33">
        <f t="shared" si="5"/>
        <v>0.52</v>
      </c>
    </row>
    <row r="27" spans="1:5" x14ac:dyDescent="0.25">
      <c r="A27" s="16" t="s">
        <v>70</v>
      </c>
      <c r="B27" s="26">
        <v>30</v>
      </c>
      <c r="C27" s="19" t="str">
        <f t="shared" si="3"/>
        <v>ml</v>
      </c>
      <c r="D27" s="27">
        <f t="shared" si="4"/>
        <v>7.9000000000000008E-3</v>
      </c>
      <c r="E27" s="32">
        <f t="shared" si="5"/>
        <v>0.23700000000000002</v>
      </c>
    </row>
    <row r="28" spans="1:5" x14ac:dyDescent="0.25">
      <c r="A28" s="16" t="s">
        <v>80</v>
      </c>
      <c r="B28" s="26">
        <v>3</v>
      </c>
      <c r="C28" s="28" t="str">
        <f t="shared" si="3"/>
        <v>g</v>
      </c>
      <c r="D28" s="29">
        <f t="shared" si="4"/>
        <v>2.2000000000000002E-2</v>
      </c>
      <c r="E28" s="33">
        <f t="shared" si="5"/>
        <v>6.6000000000000003E-2</v>
      </c>
    </row>
    <row r="29" spans="1:5" x14ac:dyDescent="0.25">
      <c r="A29" s="1" t="s">
        <v>98</v>
      </c>
      <c r="B29" s="1"/>
      <c r="C29" s="1"/>
      <c r="D29" s="1"/>
      <c r="E29" s="34">
        <f>SUM(E23:E28)</f>
        <v>12.243000000000002</v>
      </c>
    </row>
    <row r="30" spans="1:5" x14ac:dyDescent="0.25">
      <c r="A30" s="55" t="s">
        <v>99</v>
      </c>
      <c r="B30" s="55"/>
      <c r="C30" s="55"/>
      <c r="D30" s="55"/>
      <c r="E30" s="35">
        <f>E29*E21</f>
        <v>0.61215000000000019</v>
      </c>
    </row>
    <row r="31" spans="1:5" x14ac:dyDescent="0.25">
      <c r="A31" s="1" t="s">
        <v>100</v>
      </c>
      <c r="B31" s="1"/>
      <c r="C31" s="1"/>
      <c r="D31" s="1"/>
      <c r="E31" s="34">
        <f>E29+E30</f>
        <v>12.855150000000002</v>
      </c>
    </row>
    <row r="32" spans="1:5" x14ac:dyDescent="0.25">
      <c r="A32" s="56" t="s">
        <v>101</v>
      </c>
      <c r="B32" s="56"/>
      <c r="C32" s="56"/>
      <c r="D32" s="56"/>
      <c r="E32" s="36">
        <f>IFERROR(E31/B21,0)</f>
        <v>3.2137875000000005</v>
      </c>
    </row>
    <row r="34" spans="1:5" ht="19.5" customHeight="1" x14ac:dyDescent="0.25">
      <c r="A34" s="3" t="s">
        <v>104</v>
      </c>
      <c r="B34" s="3"/>
      <c r="C34" s="3"/>
      <c r="D34" s="3"/>
      <c r="E34" s="3"/>
    </row>
    <row r="35" spans="1:5" ht="23.85" customHeight="1" x14ac:dyDescent="0.25">
      <c r="A35" s="22" t="s">
        <v>90</v>
      </c>
      <c r="B35" s="12" t="s">
        <v>105</v>
      </c>
      <c r="C35" s="12"/>
      <c r="D35" s="22" t="s">
        <v>92</v>
      </c>
      <c r="E35" s="17" t="s">
        <v>106</v>
      </c>
    </row>
    <row r="36" spans="1:5" x14ac:dyDescent="0.25">
      <c r="A36" s="22" t="s">
        <v>94</v>
      </c>
      <c r="B36" s="2">
        <v>6</v>
      </c>
      <c r="C36" s="2"/>
      <c r="D36" s="22" t="s">
        <v>95</v>
      </c>
      <c r="E36" s="30">
        <f>Schwund_Standard</f>
        <v>0.05</v>
      </c>
    </row>
    <row r="37" spans="1:5" ht="30" customHeight="1" x14ac:dyDescent="0.25">
      <c r="A37" s="31" t="s">
        <v>37</v>
      </c>
      <c r="B37" s="24" t="s">
        <v>96</v>
      </c>
      <c r="C37" s="24" t="s">
        <v>42</v>
      </c>
      <c r="D37" s="24" t="s">
        <v>43</v>
      </c>
      <c r="E37" s="24" t="s">
        <v>97</v>
      </c>
    </row>
    <row r="38" spans="1:5" x14ac:dyDescent="0.25">
      <c r="A38" s="16" t="s">
        <v>75</v>
      </c>
      <c r="B38" s="26">
        <v>300</v>
      </c>
      <c r="C38" s="19" t="str">
        <f t="shared" ref="C38:C43" si="6">IFERROR(INDEX(Zutaten_Einheit,MATCH(A38,Zutaten_Namen,0)),"")</f>
        <v>g</v>
      </c>
      <c r="D38" s="27">
        <f t="shared" ref="D38:D43" si="7">IFERROR(INDEX(Zutaten_Preis,MATCH(A38,Zutaten_Namen,0)),"")</f>
        <v>3.2000000000000002E-3</v>
      </c>
      <c r="E38" s="32">
        <f t="shared" ref="E38:E43" si="8">IF(OR(A38="",B38=""),"",IFERROR(B38*D38,0))</f>
        <v>0.96000000000000008</v>
      </c>
    </row>
    <row r="39" spans="1:5" x14ac:dyDescent="0.25">
      <c r="A39" s="16" t="s">
        <v>77</v>
      </c>
      <c r="B39" s="26">
        <v>150</v>
      </c>
      <c r="C39" s="28" t="str">
        <f t="shared" si="6"/>
        <v>g</v>
      </c>
      <c r="D39" s="29">
        <f t="shared" si="7"/>
        <v>9.5E-4</v>
      </c>
      <c r="E39" s="33">
        <f t="shared" si="8"/>
        <v>0.14249999999999999</v>
      </c>
    </row>
    <row r="40" spans="1:5" x14ac:dyDescent="0.25">
      <c r="A40" s="16" t="s">
        <v>83</v>
      </c>
      <c r="B40" s="26">
        <v>1500</v>
      </c>
      <c r="C40" s="19" t="str">
        <f t="shared" si="6"/>
        <v>ml</v>
      </c>
      <c r="D40" s="27">
        <f t="shared" si="7"/>
        <v>4.4999999999999999E-4</v>
      </c>
      <c r="E40" s="32">
        <f t="shared" si="8"/>
        <v>0.67499999999999993</v>
      </c>
    </row>
    <row r="41" spans="1:5" x14ac:dyDescent="0.25">
      <c r="A41" s="16" t="s">
        <v>81</v>
      </c>
      <c r="B41" s="26">
        <v>20</v>
      </c>
      <c r="C41" s="28" t="str">
        <f t="shared" si="6"/>
        <v>g</v>
      </c>
      <c r="D41" s="29">
        <f t="shared" si="7"/>
        <v>2.4E-2</v>
      </c>
      <c r="E41" s="33">
        <f t="shared" si="8"/>
        <v>0.48</v>
      </c>
    </row>
    <row r="42" spans="1:5" x14ac:dyDescent="0.25">
      <c r="A42" s="16"/>
      <c r="B42" s="26"/>
      <c r="C42" s="19" t="str">
        <f t="shared" si="6"/>
        <v/>
      </c>
      <c r="D42" s="27" t="str">
        <f t="shared" si="7"/>
        <v/>
      </c>
      <c r="E42" s="32" t="str">
        <f t="shared" si="8"/>
        <v/>
      </c>
    </row>
    <row r="43" spans="1:5" x14ac:dyDescent="0.25">
      <c r="A43" s="16"/>
      <c r="B43" s="26"/>
      <c r="C43" s="28" t="str">
        <f t="shared" si="6"/>
        <v/>
      </c>
      <c r="D43" s="29" t="str">
        <f t="shared" si="7"/>
        <v/>
      </c>
      <c r="E43" s="33" t="str">
        <f t="shared" si="8"/>
        <v/>
      </c>
    </row>
    <row r="44" spans="1:5" x14ac:dyDescent="0.25">
      <c r="A44" s="1" t="s">
        <v>98</v>
      </c>
      <c r="B44" s="1"/>
      <c r="C44" s="1"/>
      <c r="D44" s="1"/>
      <c r="E44" s="34">
        <f>SUM(E38:E43)</f>
        <v>2.2574999999999998</v>
      </c>
    </row>
    <row r="45" spans="1:5" x14ac:dyDescent="0.25">
      <c r="A45" s="55" t="s">
        <v>99</v>
      </c>
      <c r="B45" s="55"/>
      <c r="C45" s="55"/>
      <c r="D45" s="55"/>
      <c r="E45" s="35">
        <f>E44*E36</f>
        <v>0.112875</v>
      </c>
    </row>
    <row r="46" spans="1:5" x14ac:dyDescent="0.25">
      <c r="A46" s="1" t="s">
        <v>100</v>
      </c>
      <c r="B46" s="1"/>
      <c r="C46" s="1"/>
      <c r="D46" s="1"/>
      <c r="E46" s="34">
        <f>E44+E45</f>
        <v>2.3703749999999997</v>
      </c>
    </row>
    <row r="47" spans="1:5" x14ac:dyDescent="0.25">
      <c r="A47" s="56" t="s">
        <v>101</v>
      </c>
      <c r="B47" s="56"/>
      <c r="C47" s="56"/>
      <c r="D47" s="56"/>
      <c r="E47" s="36">
        <f>IFERROR(E46/B36,0)</f>
        <v>0.39506249999999993</v>
      </c>
    </row>
  </sheetData>
  <mergeCells count="23">
    <mergeCell ref="A45:D45"/>
    <mergeCell ref="A46:D46"/>
    <mergeCell ref="A47:D47"/>
    <mergeCell ref="A32:D32"/>
    <mergeCell ref="A34:E34"/>
    <mergeCell ref="B35:C35"/>
    <mergeCell ref="B36:C36"/>
    <mergeCell ref="A44:D44"/>
    <mergeCell ref="B20:C20"/>
    <mergeCell ref="B21:C21"/>
    <mergeCell ref="A29:D29"/>
    <mergeCell ref="A30:D30"/>
    <mergeCell ref="A31:D31"/>
    <mergeCell ref="A14:D14"/>
    <mergeCell ref="A15:D15"/>
    <mergeCell ref="A16:D16"/>
    <mergeCell ref="A17:D17"/>
    <mergeCell ref="A19:E19"/>
    <mergeCell ref="A1:E1"/>
    <mergeCell ref="A2:E2"/>
    <mergeCell ref="A4:E4"/>
    <mergeCell ref="B5:C5"/>
    <mergeCell ref="B6:C6"/>
  </mergeCells>
  <dataValidations count="2">
    <dataValidation type="list" allowBlank="1" sqref="A8:A13 A38:A43 A23:A28" xr:uid="{00000000-0002-0000-0200-000000000000}">
      <formula1>Zutaten_Namen</formula1>
      <formula2>0</formula2>
    </dataValidation>
    <dataValidation type="list" allowBlank="1" sqref="E5 E35 E20" xr:uid="{00000000-0002-0000-0200-000001000000}">
      <formula1>"Speise,Getränk"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1F3A5F"/>
  </sheetPr>
  <dimension ref="A1:N21"/>
  <sheetViews>
    <sheetView showGridLines="0" zoomScaleNormal="100" workbookViewId="0">
      <pane ySplit="4" topLeftCell="A5" activePane="bottomLeft" state="frozen"/>
      <selection pane="bottomLeft"/>
    </sheetView>
  </sheetViews>
  <sheetFormatPr baseColWidth="10" defaultColWidth="8.7109375" defaultRowHeight="15" x14ac:dyDescent="0.25"/>
  <cols>
    <col min="1" max="1" width="26" customWidth="1"/>
    <col min="2" max="2" width="10" customWidth="1"/>
    <col min="3" max="3" width="14" customWidth="1"/>
    <col min="4" max="4" width="12" customWidth="1"/>
    <col min="5" max="5" width="11" customWidth="1"/>
    <col min="6" max="6" width="14" customWidth="1"/>
    <col min="7" max="7" width="9" customWidth="1"/>
    <col min="8" max="8" width="14" customWidth="1"/>
    <col min="9" max="9" width="13" customWidth="1"/>
    <col min="10" max="10" width="11" customWidth="1"/>
    <col min="11" max="11" width="13" customWidth="1"/>
    <col min="12" max="12" width="9" customWidth="1"/>
    <col min="13" max="13" width="13" customWidth="1"/>
    <col min="14" max="14" width="15" customWidth="1"/>
  </cols>
  <sheetData>
    <row r="1" spans="1:14" ht="25.5" customHeight="1" x14ac:dyDescent="0.25">
      <c r="A1" s="5" t="s">
        <v>107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" customHeight="1" x14ac:dyDescent="0.25">
      <c r="A2" s="4" t="s">
        <v>108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4" spans="1:14" ht="39.75" customHeight="1" x14ac:dyDescent="0.25">
      <c r="A4" s="37" t="s">
        <v>109</v>
      </c>
      <c r="B4" s="37" t="s">
        <v>92</v>
      </c>
      <c r="C4" s="37" t="s">
        <v>110</v>
      </c>
      <c r="D4" s="37" t="s">
        <v>111</v>
      </c>
      <c r="E4" s="37" t="s">
        <v>112</v>
      </c>
      <c r="F4" s="37" t="s">
        <v>113</v>
      </c>
      <c r="G4" s="37" t="s">
        <v>114</v>
      </c>
      <c r="H4" s="37" t="s">
        <v>115</v>
      </c>
      <c r="I4" s="37" t="s">
        <v>116</v>
      </c>
      <c r="J4" s="37" t="s">
        <v>117</v>
      </c>
      <c r="K4" s="37" t="s">
        <v>118</v>
      </c>
      <c r="L4" s="37" t="s">
        <v>119</v>
      </c>
      <c r="M4" s="37" t="s">
        <v>120</v>
      </c>
      <c r="N4" s="37" t="s">
        <v>121</v>
      </c>
    </row>
    <row r="5" spans="1:14" x14ac:dyDescent="0.25">
      <c r="A5" s="38" t="str">
        <f>Rezeptkalkulation!B5</f>
        <v>Hähnchenpfanne mit Reis</v>
      </c>
      <c r="B5" s="19" t="str">
        <f>Rezeptkalkulation!E5</f>
        <v>Speise</v>
      </c>
      <c r="C5" s="32">
        <f>Rezeptkalkulation!E17</f>
        <v>2.1272579999999999</v>
      </c>
      <c r="D5" s="30">
        <v>0.28000000000000003</v>
      </c>
      <c r="E5" s="39">
        <f t="shared" ref="E5:E10" si="0">IFERROR(1/D5,"")</f>
        <v>3.5714285714285712</v>
      </c>
      <c r="F5" s="32">
        <f t="shared" ref="F5:F10" si="1">IFERROR(C5*E5,"")</f>
        <v>7.5973499999999987</v>
      </c>
      <c r="G5" s="40">
        <f t="shared" ref="G5:G10" si="2">IF(B5="","",IF(B5="Speise",MwSt_Speisen,MwSt_Getraenke))</f>
        <v>7.0000000000000007E-2</v>
      </c>
      <c r="H5" s="32">
        <f t="shared" ref="H5:H10" si="3">IFERROR(F5*(1+G5),"")</f>
        <v>8.1291644999999999</v>
      </c>
      <c r="I5" s="25">
        <v>8.9</v>
      </c>
      <c r="J5" s="40">
        <f t="shared" ref="J5:J10" si="4">IFERROR(C5/(I5/(1+G5)),"")</f>
        <v>0.25574899550561797</v>
      </c>
      <c r="K5" s="41">
        <f t="shared" ref="K5:K10" si="5">IFERROR(I5/(1+G5)-C5,"")</f>
        <v>6.1904990093457943</v>
      </c>
      <c r="L5" s="40">
        <f t="shared" ref="L5:L10" si="6">IFERROR(K5/(I5/(1+G5)),"")</f>
        <v>0.74425100449438208</v>
      </c>
      <c r="M5" s="42">
        <v>1500</v>
      </c>
      <c r="N5" s="41">
        <f t="shared" ref="N5:N10" si="7">IFERROR(K5*M5,"")</f>
        <v>9285.7485140186909</v>
      </c>
    </row>
    <row r="6" spans="1:14" x14ac:dyDescent="0.25">
      <c r="A6" s="43" t="str">
        <f>Rezeptkalkulation!B20</f>
        <v>Rindergulasch mit Kartoffeln</v>
      </c>
      <c r="B6" s="28" t="str">
        <f>Rezeptkalkulation!E20</f>
        <v>Speise</v>
      </c>
      <c r="C6" s="33">
        <f>Rezeptkalkulation!E32</f>
        <v>3.2137875000000005</v>
      </c>
      <c r="D6" s="30">
        <v>0.3</v>
      </c>
      <c r="E6" s="44">
        <f t="shared" si="0"/>
        <v>3.3333333333333335</v>
      </c>
      <c r="F6" s="33">
        <f t="shared" si="1"/>
        <v>10.712625000000003</v>
      </c>
      <c r="G6" s="45">
        <f t="shared" si="2"/>
        <v>7.0000000000000007E-2</v>
      </c>
      <c r="H6" s="33">
        <f t="shared" si="3"/>
        <v>11.462508750000003</v>
      </c>
      <c r="I6" s="25">
        <v>12.5</v>
      </c>
      <c r="J6" s="45">
        <f t="shared" si="4"/>
        <v>0.27510021000000007</v>
      </c>
      <c r="K6" s="46">
        <f t="shared" si="5"/>
        <v>8.468455490654204</v>
      </c>
      <c r="L6" s="45">
        <f t="shared" si="6"/>
        <v>0.72489978999999993</v>
      </c>
      <c r="M6" s="42">
        <v>900</v>
      </c>
      <c r="N6" s="46">
        <f t="shared" si="7"/>
        <v>7621.6099415887838</v>
      </c>
    </row>
    <row r="7" spans="1:14" ht="25.5" x14ac:dyDescent="0.25">
      <c r="A7" s="38" t="str">
        <f>Rezeptkalkulation!B35</f>
        <v>Hausgemachte Zitronenlimonade</v>
      </c>
      <c r="B7" s="19" t="str">
        <f>Rezeptkalkulation!E35</f>
        <v>Getränk</v>
      </c>
      <c r="C7" s="32">
        <f>Rezeptkalkulation!E47</f>
        <v>0.39506249999999993</v>
      </c>
      <c r="D7" s="30">
        <v>0.2</v>
      </c>
      <c r="E7" s="39">
        <f t="shared" si="0"/>
        <v>5</v>
      </c>
      <c r="F7" s="32">
        <f t="shared" si="1"/>
        <v>1.9753124999999996</v>
      </c>
      <c r="G7" s="40">
        <f t="shared" si="2"/>
        <v>0.19</v>
      </c>
      <c r="H7" s="32">
        <f t="shared" si="3"/>
        <v>2.3506218749999994</v>
      </c>
      <c r="I7" s="25">
        <v>3.5</v>
      </c>
      <c r="J7" s="40">
        <f t="shared" si="4"/>
        <v>0.13432124999999998</v>
      </c>
      <c r="K7" s="41">
        <f t="shared" si="5"/>
        <v>2.5461139705882356</v>
      </c>
      <c r="L7" s="40">
        <f t="shared" si="6"/>
        <v>0.86567875000000005</v>
      </c>
      <c r="M7" s="42">
        <v>2200</v>
      </c>
      <c r="N7" s="41">
        <f t="shared" si="7"/>
        <v>5601.4507352941182</v>
      </c>
    </row>
    <row r="8" spans="1:14" x14ac:dyDescent="0.25">
      <c r="A8" s="43"/>
      <c r="B8" s="43"/>
      <c r="C8" s="33"/>
      <c r="D8" s="30"/>
      <c r="E8" s="44" t="str">
        <f t="shared" si="0"/>
        <v/>
      </c>
      <c r="F8" s="33" t="str">
        <f t="shared" si="1"/>
        <v/>
      </c>
      <c r="G8" s="45" t="str">
        <f t="shared" si="2"/>
        <v/>
      </c>
      <c r="H8" s="33" t="str">
        <f t="shared" si="3"/>
        <v/>
      </c>
      <c r="I8" s="25"/>
      <c r="J8" s="45" t="str">
        <f t="shared" si="4"/>
        <v/>
      </c>
      <c r="K8" s="46" t="str">
        <f t="shared" si="5"/>
        <v/>
      </c>
      <c r="L8" s="45" t="str">
        <f t="shared" si="6"/>
        <v/>
      </c>
      <c r="M8" s="42"/>
      <c r="N8" s="46" t="str">
        <f t="shared" si="7"/>
        <v/>
      </c>
    </row>
    <row r="9" spans="1:14" x14ac:dyDescent="0.25">
      <c r="A9" s="38"/>
      <c r="B9" s="38"/>
      <c r="C9" s="32"/>
      <c r="D9" s="30"/>
      <c r="E9" s="39" t="str">
        <f t="shared" si="0"/>
        <v/>
      </c>
      <c r="F9" s="32" t="str">
        <f t="shared" si="1"/>
        <v/>
      </c>
      <c r="G9" s="40" t="str">
        <f t="shared" si="2"/>
        <v/>
      </c>
      <c r="H9" s="32" t="str">
        <f t="shared" si="3"/>
        <v/>
      </c>
      <c r="I9" s="25"/>
      <c r="J9" s="40" t="str">
        <f t="shared" si="4"/>
        <v/>
      </c>
      <c r="K9" s="41" t="str">
        <f t="shared" si="5"/>
        <v/>
      </c>
      <c r="L9" s="40" t="str">
        <f t="shared" si="6"/>
        <v/>
      </c>
      <c r="M9" s="42"/>
      <c r="N9" s="41" t="str">
        <f t="shared" si="7"/>
        <v/>
      </c>
    </row>
    <row r="10" spans="1:14" x14ac:dyDescent="0.25">
      <c r="A10" s="43"/>
      <c r="B10" s="43"/>
      <c r="C10" s="33"/>
      <c r="D10" s="30"/>
      <c r="E10" s="44" t="str">
        <f t="shared" si="0"/>
        <v/>
      </c>
      <c r="F10" s="33" t="str">
        <f t="shared" si="1"/>
        <v/>
      </c>
      <c r="G10" s="45" t="str">
        <f t="shared" si="2"/>
        <v/>
      </c>
      <c r="H10" s="33" t="str">
        <f t="shared" si="3"/>
        <v/>
      </c>
      <c r="I10" s="25"/>
      <c r="J10" s="45" t="str">
        <f t="shared" si="4"/>
        <v/>
      </c>
      <c r="K10" s="46" t="str">
        <f t="shared" si="5"/>
        <v/>
      </c>
      <c r="L10" s="45" t="str">
        <f t="shared" si="6"/>
        <v/>
      </c>
      <c r="M10" s="42"/>
      <c r="N10" s="46" t="str">
        <f t="shared" si="7"/>
        <v/>
      </c>
    </row>
    <row r="11" spans="1:14" x14ac:dyDescent="0.25">
      <c r="A11" s="47" t="s">
        <v>122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9">
        <f>SUM(M5:M10)</f>
        <v>4600</v>
      </c>
      <c r="N11" s="50">
        <f>SUM(N5:N10)</f>
        <v>22508.809190901593</v>
      </c>
    </row>
    <row r="13" spans="1:14" ht="15" customHeight="1" x14ac:dyDescent="0.25">
      <c r="A13" s="11" t="s">
        <v>123</v>
      </c>
      <c r="B13" s="11"/>
      <c r="C13" s="11"/>
      <c r="D13" s="11"/>
    </row>
    <row r="14" spans="1:14" ht="15" customHeight="1" x14ac:dyDescent="0.25">
      <c r="A14" s="15" t="s">
        <v>124</v>
      </c>
      <c r="B14" s="57" t="s">
        <v>125</v>
      </c>
      <c r="C14" s="57"/>
      <c r="E14" s="58" t="s">
        <v>126</v>
      </c>
      <c r="F14" s="58"/>
      <c r="G14" s="58"/>
      <c r="H14" s="36">
        <f>N11</f>
        <v>22508.809190901593</v>
      </c>
    </row>
    <row r="15" spans="1:14" ht="15" customHeight="1" x14ac:dyDescent="0.25">
      <c r="A15" s="22" t="s">
        <v>127</v>
      </c>
      <c r="B15" s="59">
        <v>3200</v>
      </c>
      <c r="C15" s="59"/>
      <c r="E15" s="60" t="s">
        <v>128</v>
      </c>
      <c r="F15" s="60"/>
      <c r="G15" s="60"/>
      <c r="H15" s="52">
        <f>B19</f>
        <v>15200</v>
      </c>
    </row>
    <row r="16" spans="1:14" ht="15" customHeight="1" x14ac:dyDescent="0.25">
      <c r="A16" s="22" t="s">
        <v>129</v>
      </c>
      <c r="B16" s="59">
        <v>9500</v>
      </c>
      <c r="C16" s="59"/>
      <c r="E16" s="58" t="s">
        <v>130</v>
      </c>
      <c r="F16" s="58"/>
      <c r="G16" s="58"/>
      <c r="H16" s="36">
        <f>N11-B19</f>
        <v>7308.809190901593</v>
      </c>
    </row>
    <row r="17" spans="1:14" ht="15" customHeight="1" x14ac:dyDescent="0.25">
      <c r="A17" s="22" t="s">
        <v>131</v>
      </c>
      <c r="B17" s="59">
        <v>1400</v>
      </c>
      <c r="C17" s="59"/>
      <c r="E17" s="60" t="s">
        <v>132</v>
      </c>
      <c r="F17" s="60"/>
      <c r="G17" s="60"/>
      <c r="H17" s="52">
        <f>IFERROR(N11/M11,"")</f>
        <v>4.8932193893264335</v>
      </c>
    </row>
    <row r="18" spans="1:14" ht="23.85" customHeight="1" x14ac:dyDescent="0.25">
      <c r="A18" s="22" t="s">
        <v>133</v>
      </c>
      <c r="B18" s="59">
        <v>1100</v>
      </c>
      <c r="C18" s="59"/>
      <c r="E18" s="58" t="s">
        <v>134</v>
      </c>
      <c r="F18" s="58"/>
      <c r="G18" s="58"/>
      <c r="H18" s="53">
        <f>IFERROR(B19/IFERROR(N11/M11,0),"")</f>
        <v>3106.3393628243443</v>
      </c>
    </row>
    <row r="19" spans="1:14" ht="15" customHeight="1" x14ac:dyDescent="0.25">
      <c r="A19" s="51" t="s">
        <v>135</v>
      </c>
      <c r="B19" s="61">
        <f>SUM(B15:B18)</f>
        <v>15200</v>
      </c>
      <c r="C19" s="61"/>
      <c r="E19" s="60" t="s">
        <v>136</v>
      </c>
      <c r="F19" s="60"/>
      <c r="G19" s="60"/>
      <c r="H19" s="54">
        <f>IFERROR((B19/IFERROR(N11/M11,0))/M11,"")</f>
        <v>0.67529116583137916</v>
      </c>
    </row>
    <row r="21" spans="1:14" ht="30" customHeight="1" x14ac:dyDescent="0.25">
      <c r="A21" s="6" t="s">
        <v>137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</sheetData>
  <mergeCells count="16">
    <mergeCell ref="B18:C18"/>
    <mergeCell ref="E18:G18"/>
    <mergeCell ref="B19:C19"/>
    <mergeCell ref="E19:G19"/>
    <mergeCell ref="A21:N21"/>
    <mergeCell ref="B15:C15"/>
    <mergeCell ref="E15:G15"/>
    <mergeCell ref="B16:C16"/>
    <mergeCell ref="E16:G16"/>
    <mergeCell ref="B17:C17"/>
    <mergeCell ref="E17:G17"/>
    <mergeCell ref="A1:N1"/>
    <mergeCell ref="A2:N2"/>
    <mergeCell ref="A13:D13"/>
    <mergeCell ref="B14:C14"/>
    <mergeCell ref="E14:G14"/>
  </mergeCells>
  <dataValidations count="1">
    <dataValidation type="list" allowBlank="1" sqref="B5:B10" xr:uid="{00000000-0002-0000-0300-000000000000}">
      <formula1>"Speise,Getränk"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Anleitung</vt:lpstr>
      <vt:lpstr>Zutatenliste</vt:lpstr>
      <vt:lpstr>Rezeptkalkulation</vt:lpstr>
      <vt:lpstr>Preise &amp; Deckungsbeitrag</vt:lpstr>
      <vt:lpstr>MwSt_Getraenke</vt:lpstr>
      <vt:lpstr>MwSt_Speisen</vt:lpstr>
      <vt:lpstr>Schwund_Standard</vt:lpstr>
      <vt:lpstr>ZielWE_Getraenke</vt:lpstr>
      <vt:lpstr>ZielWE_Speisen</vt:lpstr>
      <vt:lpstr>Zutaten_Einheit</vt:lpstr>
      <vt:lpstr>Zutaten_Namen</vt:lpstr>
      <vt:lpstr>Zutaten_Preis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2026-08-23T14:41:00Z</dcterms:created>
  <dcterms:modified xsi:type="dcterms:W3CDTF">2026-08-23T16:52:17Z</dcterms:modified>
  <dc:language>en-US</dc:language>
</cp:coreProperties>
</file>