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1330D979-598C-4D82-954F-F4E6E8AA1F72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Kassenbuch" sheetId="1" r:id="rId1"/>
    <sheet name="Listen" sheetId="2" r:id="rId2"/>
  </sheets>
  <definedNames>
    <definedName name="_xlnm.Print_Area" localSheetId="0">Kassenbuch!$A$1:$K$51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5" i="1" l="1"/>
  <c r="G35" i="1"/>
  <c r="K35" i="1" s="1"/>
  <c r="K34" i="1"/>
  <c r="J34" i="1"/>
  <c r="I34" i="1"/>
  <c r="K33" i="1"/>
  <c r="J33" i="1"/>
  <c r="I33" i="1"/>
  <c r="K32" i="1"/>
  <c r="J32" i="1"/>
  <c r="I32" i="1"/>
  <c r="K31" i="1"/>
  <c r="J31" i="1"/>
  <c r="I31" i="1"/>
  <c r="K30" i="1"/>
  <c r="J30" i="1"/>
  <c r="I30" i="1"/>
  <c r="K29" i="1"/>
  <c r="J29" i="1"/>
  <c r="I29" i="1"/>
  <c r="I28" i="1"/>
  <c r="J28" i="1" s="1"/>
  <c r="I27" i="1"/>
  <c r="J27" i="1" s="1"/>
  <c r="I26" i="1"/>
  <c r="J26" i="1" s="1"/>
  <c r="I25" i="1"/>
  <c r="J25" i="1" s="1"/>
  <c r="I24" i="1"/>
  <c r="J24" i="1" s="1"/>
  <c r="I23" i="1"/>
  <c r="J23" i="1" s="1"/>
  <c r="I22" i="1"/>
  <c r="J22" i="1" s="1"/>
  <c r="I21" i="1"/>
  <c r="J21" i="1" s="1"/>
  <c r="I20" i="1"/>
  <c r="J20" i="1" s="1"/>
  <c r="I19" i="1"/>
  <c r="J19" i="1" s="1"/>
  <c r="I18" i="1"/>
  <c r="J18" i="1" s="1"/>
  <c r="J17" i="1"/>
  <c r="I17" i="1"/>
  <c r="I16" i="1"/>
  <c r="J16" i="1" s="1"/>
  <c r="I15" i="1"/>
  <c r="J15" i="1" s="1"/>
  <c r="K14" i="1"/>
  <c r="J14" i="1"/>
  <c r="I14" i="1"/>
  <c r="K13" i="1"/>
  <c r="I13" i="1"/>
  <c r="I35" i="1" s="1"/>
  <c r="I8" i="1" s="1"/>
  <c r="I7" i="1"/>
  <c r="I6" i="1"/>
  <c r="D38" i="1" s="1"/>
  <c r="D40" i="1" s="1"/>
  <c r="I9" i="1" l="1"/>
  <c r="J13" i="1"/>
  <c r="J35" i="1" s="1"/>
  <c r="K15" i="1"/>
  <c r="K16" i="1" l="1"/>
  <c r="K17" i="1" l="1"/>
  <c r="K18" i="1" l="1"/>
  <c r="K19" i="1" l="1"/>
  <c r="K20" i="1" s="1"/>
  <c r="K21" i="1" l="1"/>
  <c r="K22" i="1" l="1"/>
  <c r="K23" i="1" s="1"/>
  <c r="K24" i="1" l="1"/>
  <c r="K25" i="1" l="1"/>
  <c r="K26" i="1" l="1"/>
  <c r="K27" i="1" l="1"/>
  <c r="K28" i="1" s="1"/>
</calcChain>
</file>

<file path=xl/sharedStrings.xml><?xml version="1.0" encoding="utf-8"?>
<sst xmlns="http://schemas.openxmlformats.org/spreadsheetml/2006/main" count="114" uniqueCount="90">
  <si>
    <t>KASSENBUCH</t>
  </si>
  <si>
    <t>Bargeldjournal · Geschäftsjahr 2026</t>
  </si>
  <si>
    <t>Unternehmen</t>
  </si>
  <si>
    <t>Brückner Handels GmbH</t>
  </si>
  <si>
    <t>Anfangsbestand</t>
  </si>
  <si>
    <t>Anschrift</t>
  </si>
  <si>
    <t>Bahnhofstraße 12 · 20095 Hamburg</t>
  </si>
  <si>
    <t>Summe Einnahmen</t>
  </si>
  <si>
    <t>Kasse / Bezeichnung</t>
  </si>
  <si>
    <t>Hauptkasse</t>
  </si>
  <si>
    <t>Summe Ausgaben</t>
  </si>
  <si>
    <t>Zeitraum</t>
  </si>
  <si>
    <t>März 2026</t>
  </si>
  <si>
    <t>MwSt gesamt</t>
  </si>
  <si>
    <t>Verantwortlich</t>
  </si>
  <si>
    <t>M. Wagner (Kassenführung)</t>
  </si>
  <si>
    <t>Endbestand (rechnerisch)</t>
  </si>
  <si>
    <t xml:space="preserve">  BUCHUNGEN · Bargeldbewegungen (chronologisch)</t>
  </si>
  <si>
    <t>Nr.</t>
  </si>
  <si>
    <t>Datum</t>
  </si>
  <si>
    <t>Beleg-Nr.</t>
  </si>
  <si>
    <t>Buchungstext</t>
  </si>
  <si>
    <t>Kategorie</t>
  </si>
  <si>
    <t>MwSt-
Satz</t>
  </si>
  <si>
    <t>Einnahme</t>
  </si>
  <si>
    <t>Ausgabe</t>
  </si>
  <si>
    <t>MwSt</t>
  </si>
  <si>
    <t>Netto</t>
  </si>
  <si>
    <t>Kassen-
bestand</t>
  </si>
  <si>
    <t>B-2026-0001</t>
  </si>
  <si>
    <t>Barverkauf Tageslosung</t>
  </si>
  <si>
    <t>Barverkauf</t>
  </si>
  <si>
    <t>B-2026-0002</t>
  </si>
  <si>
    <t>Wareneinkauf Großhandel</t>
  </si>
  <si>
    <t>Wareneinkauf</t>
  </si>
  <si>
    <t>B-2026-0003</t>
  </si>
  <si>
    <t>Porto und Versandmarken</t>
  </si>
  <si>
    <t>Porto/Versand</t>
  </si>
  <si>
    <t>B-2026-0004</t>
  </si>
  <si>
    <t>B-2026-0005</t>
  </si>
  <si>
    <t>Druckerpapier und Toner</t>
  </si>
  <si>
    <t>Bürobedarf</t>
  </si>
  <si>
    <t>B-2026-0006</t>
  </si>
  <si>
    <t>Bewirtung Geschäftsessen</t>
  </si>
  <si>
    <t>Bewirtung</t>
  </si>
  <si>
    <t>B-2026-0007</t>
  </si>
  <si>
    <t>Barverkauf Wochenmarkt</t>
  </si>
  <si>
    <t>B-2026-0008</t>
  </si>
  <si>
    <t>Privateinlage Inhaber</t>
  </si>
  <si>
    <t>Privateinlage</t>
  </si>
  <si>
    <t>B-2026-0009</t>
  </si>
  <si>
    <t>Reinigungsmittel</t>
  </si>
  <si>
    <t>Sonstige Ausgabe</t>
  </si>
  <si>
    <t>B-2026-0010</t>
  </si>
  <si>
    <t>Kraftstoff Firmenwagen</t>
  </si>
  <si>
    <t>Kfz-Kosten</t>
  </si>
  <si>
    <t>B-2026-0011</t>
  </si>
  <si>
    <t>B-2026-0012</t>
  </si>
  <si>
    <t>Sonstige Bareinnahme</t>
  </si>
  <si>
    <t>Sonstige Einnahme</t>
  </si>
  <si>
    <t>B-2026-0013</t>
  </si>
  <si>
    <t>Bankeinzahlung Tageslosung</t>
  </si>
  <si>
    <t>Bankeinzahlung</t>
  </si>
  <si>
    <t>B-2026-0014</t>
  </si>
  <si>
    <t>Wareneinkauf Nachbestellung</t>
  </si>
  <si>
    <t>B-2026-0015</t>
  </si>
  <si>
    <t>B-2026-0016</t>
  </si>
  <si>
    <t>Verpackungsmaterial</t>
  </si>
  <si>
    <t>SUMME / MONAT</t>
  </si>
  <si>
    <t xml:space="preserve">  KASSENSTURZ · Soll-Ist-Abgleich</t>
  </si>
  <si>
    <t>Rechnerischer Soll-Bestand</t>
  </si>
  <si>
    <t>Hinweis: Den gezählten Bargeldbestand am Tages- bzw. Monatsende eintragen. Die Differenz sollte 0,00 € betragen. Abweichungen sind zu begründen (z. B. Trinkgeld, Kleinbeleg, Zählfehler).</t>
  </si>
  <si>
    <t>Gezählter Ist-Bestand</t>
  </si>
  <si>
    <t>Differenz (Ist − Soll)</t>
  </si>
  <si>
    <t xml:space="preserve">  HINWEISE ZUM AUSFÜLLEN</t>
  </si>
  <si>
    <t>▪</t>
  </si>
  <si>
    <t>Nur die hell hinterlegten Felder ausfüllen: Anfangsbestand, Datum, Beleg-Nr., Buchungstext, Kategorie, MwSt-Satz sowie Einnahme oder Ausgabe.</t>
  </si>
  <si>
    <t>MwSt, Netto, Kassenbestand und alle Summen berechnen sich automatisch – bitte nicht überschreiben.</t>
  </si>
  <si>
    <t>Pro Zeile genau einen Vorgang erfassen und den Betrag nur in EINE Spalte (Einnahme oder Ausgabe) eintragen.</t>
  </si>
  <si>
    <t>Buchungen lückenlos und chronologisch führen. Keine Buchung ohne Beleg – die Beleg-Nr. fortlaufend vergeben.</t>
  </si>
  <si>
    <t>Der Kassenbestand darf nie negativ werden. Kategorien und MwSt-Sätze über die Auswahllisten wählen (Blatt „Listen“ erweiterbar).</t>
  </si>
  <si>
    <t>Die eingetragenen Werte sind Beispieldaten und dürfen vollständig überschrieben werden.</t>
  </si>
  <si>
    <t>Ort, Datum</t>
  </si>
  <si>
    <t>Unterschrift Kassenverantwortliche/r</t>
  </si>
  <si>
    <t>Kategorien</t>
  </si>
  <si>
    <t>MwSt-Satz</t>
  </si>
  <si>
    <t>Reisekosten</t>
  </si>
  <si>
    <t>Miete/Nebenkosten</t>
  </si>
  <si>
    <t>Reinigung</t>
  </si>
  <si>
    <t>Privatentnahme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</si>
</sst>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dd\.mm\.yyyy"/>
    <numFmt numFmtId="166" formatCode="0\ %"/>
  </numFmts>
  <fonts count="22" x14ac:knownFonts="1">
    <font>
      <sz val="11"/>
      <color theme="1"/>
      <name val="Calibri"/>
      <family val="2"/>
      <charset val="1"/>
    </font>
    <font>
      <b/>
      <sz val="26"/>
      <color rgb="FFFFFFFF"/>
      <name val="Calibri"/>
      <charset val="1"/>
    </font>
    <font>
      <sz val="11"/>
      <color rgb="FFD6E0EC"/>
      <name val="Calibri"/>
      <charset val="1"/>
    </font>
    <font>
      <b/>
      <sz val="10"/>
      <color rgb="FF6B7684"/>
      <name val="Calibri"/>
      <charset val="1"/>
    </font>
    <font>
      <b/>
      <sz val="11"/>
      <color rgb="FF1F2733"/>
      <name val="Calibri"/>
      <charset val="1"/>
    </font>
    <font>
      <b/>
      <sz val="10"/>
      <color rgb="FF3B5A7A"/>
      <name val="Calibri"/>
      <charset val="1"/>
    </font>
    <font>
      <b/>
      <sz val="11"/>
      <color rgb="FFC1852F"/>
      <name val="Calibri"/>
      <charset val="1"/>
    </font>
    <font>
      <sz val="11"/>
      <color rgb="FF1F2733"/>
      <name val="Calibri"/>
      <charset val="1"/>
    </font>
    <font>
      <b/>
      <sz val="11"/>
      <color rgb="FFFFFFFF"/>
      <name val="Calibri"/>
      <charset val="1"/>
    </font>
    <font>
      <b/>
      <sz val="13"/>
      <color rgb="FFFFFFFF"/>
      <name val="Calibri"/>
      <charset val="1"/>
    </font>
    <font>
      <b/>
      <sz val="11"/>
      <color rgb="FF1E3A5F"/>
      <name val="Calibri"/>
      <charset val="1"/>
    </font>
    <font>
      <b/>
      <sz val="10"/>
      <color rgb="FFFFFFFF"/>
      <name val="Calibri"/>
      <charset val="1"/>
    </font>
    <font>
      <sz val="10"/>
      <color rgb="FF6B7684"/>
      <name val="Calibri"/>
      <charset val="1"/>
    </font>
    <font>
      <sz val="10"/>
      <color rgb="FF1F2733"/>
      <name val="Calibri"/>
      <charset val="1"/>
    </font>
    <font>
      <sz val="10"/>
      <color rgb="FF1E3A5F"/>
      <name val="Calibri"/>
      <charset val="1"/>
    </font>
    <font>
      <sz val="10"/>
      <color rgb="FFA83240"/>
      <name val="Calibri"/>
      <charset val="1"/>
    </font>
    <font>
      <b/>
      <sz val="10"/>
      <color rgb="FF1F2733"/>
      <name val="Calibri"/>
      <charset val="1"/>
    </font>
    <font>
      <i/>
      <sz val="9"/>
      <color rgb="FF6B7684"/>
      <name val="Calibri"/>
      <charset val="1"/>
    </font>
    <font>
      <b/>
      <sz val="12"/>
      <color rgb="FFFFFFFF"/>
      <name val="Calibri"/>
      <charset val="1"/>
    </font>
    <font>
      <sz val="9"/>
      <color rgb="FFC1852F"/>
      <name val="Calibri"/>
      <charset val="1"/>
    </font>
    <font>
      <sz val="9.5"/>
      <color rgb="FF1F2733"/>
      <name val="Calibri"/>
      <charset val="1"/>
    </font>
    <font>
      <sz val="9"/>
      <color rgb="FF6B7684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1E3A5F"/>
        <bgColor rgb="FF1F2733"/>
      </patternFill>
    </fill>
    <fill>
      <patternFill patternType="solid">
        <fgColor rgb="FFC1852F"/>
        <bgColor rgb="FFFF9900"/>
      </patternFill>
    </fill>
    <fill>
      <patternFill patternType="solid">
        <fgColor rgb="FFFCF4E4"/>
        <bgColor rgb="FFF4F7FA"/>
      </patternFill>
    </fill>
    <fill>
      <patternFill patternType="solid">
        <fgColor rgb="FFE9EEF4"/>
        <bgColor rgb="FFF4F7FA"/>
      </patternFill>
    </fill>
    <fill>
      <patternFill patternType="solid">
        <fgColor rgb="FFFFFFFF"/>
        <bgColor rgb="FFF4F7FA"/>
      </patternFill>
    </fill>
    <fill>
      <patternFill patternType="solid">
        <fgColor rgb="FFF4F7FA"/>
        <bgColor rgb="FFFFFFFF"/>
      </patternFill>
    </fill>
    <fill>
      <patternFill patternType="solid">
        <fgColor rgb="FF3B5A7A"/>
        <bgColor rgb="FF1E3A5F"/>
      </patternFill>
    </fill>
  </fills>
  <borders count="7">
    <border>
      <left/>
      <right/>
      <top/>
      <bottom/>
      <diagonal/>
    </border>
    <border>
      <left/>
      <right/>
      <top/>
      <bottom style="hair">
        <color rgb="FFD6DCE4"/>
      </bottom>
      <diagonal/>
    </border>
    <border>
      <left style="thin">
        <color rgb="FFD6DCE4"/>
      </left>
      <right style="thin">
        <color rgb="FFD6DCE4"/>
      </right>
      <top style="thin">
        <color rgb="FFD6DCE4"/>
      </top>
      <bottom style="thin">
        <color rgb="FFD6DCE4"/>
      </bottom>
      <diagonal/>
    </border>
    <border>
      <left/>
      <right/>
      <top/>
      <bottom style="thin">
        <color rgb="FFC1852F"/>
      </bottom>
      <diagonal/>
    </border>
    <border>
      <left style="hair">
        <color rgb="FFD6DCE4"/>
      </left>
      <right style="hair">
        <color rgb="FFD6DCE4"/>
      </right>
      <top style="medium">
        <color rgb="FF1E3A5F"/>
      </top>
      <bottom style="medium">
        <color rgb="FF1E3A5F"/>
      </bottom>
      <diagonal/>
    </border>
    <border>
      <left style="hair">
        <color rgb="FFD6DCE4"/>
      </left>
      <right style="hair">
        <color rgb="FFD6DCE4"/>
      </right>
      <top style="hair">
        <color rgb="FFD6DCE4"/>
      </top>
      <bottom style="hair">
        <color rgb="FFD6DCE4"/>
      </bottom>
      <diagonal/>
    </border>
    <border>
      <left/>
      <right/>
      <top style="thin">
        <color rgb="FF1F2733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5" borderId="2" xfId="0" applyFont="1" applyFill="1" applyBorder="1" applyAlignment="1">
      <alignment horizontal="left" vertical="center"/>
    </xf>
    <xf numFmtId="0" fontId="8" fillId="8" borderId="4" xfId="0" applyFont="1" applyFill="1" applyBorder="1" applyAlignment="1">
      <alignment horizontal="right" vertical="center"/>
    </xf>
    <xf numFmtId="0" fontId="10" fillId="5" borderId="3" xfId="0" applyFont="1" applyFill="1" applyBorder="1" applyAlignment="1">
      <alignment horizontal="left" vertical="center"/>
    </xf>
    <xf numFmtId="164" fontId="9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164" fontId="4" fillId="5" borderId="0" xfId="0" applyNumberFormat="1" applyFont="1" applyFill="1" applyAlignment="1">
      <alignment horizontal="right" vertical="center"/>
    </xf>
    <xf numFmtId="0" fontId="5" fillId="5" borderId="0" xfId="0" applyFont="1" applyFill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64" fontId="6" fillId="4" borderId="2" xfId="0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0" fillId="3" borderId="0" xfId="0" applyFill="1"/>
    <xf numFmtId="0" fontId="8" fillId="2" borderId="0" xfId="0" applyFont="1" applyFill="1" applyAlignment="1">
      <alignment horizontal="left" vertical="center"/>
    </xf>
    <xf numFmtId="0" fontId="11" fillId="2" borderId="4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0" fontId="13" fillId="6" borderId="5" xfId="0" applyFont="1" applyFill="1" applyBorder="1" applyAlignment="1">
      <alignment horizontal="left" vertical="center"/>
    </xf>
    <xf numFmtId="166" fontId="13" fillId="6" borderId="5" xfId="0" applyNumberFormat="1" applyFont="1" applyFill="1" applyBorder="1" applyAlignment="1">
      <alignment horizontal="center" vertical="center"/>
    </xf>
    <xf numFmtId="164" fontId="14" fillId="6" borderId="5" xfId="0" applyNumberFormat="1" applyFont="1" applyFill="1" applyBorder="1" applyAlignment="1">
      <alignment horizontal="right" vertical="center"/>
    </xf>
    <xf numFmtId="164" fontId="15" fillId="6" borderId="5" xfId="0" applyNumberFormat="1" applyFont="1" applyFill="1" applyBorder="1" applyAlignment="1">
      <alignment horizontal="right" vertical="center"/>
    </xf>
    <xf numFmtId="164" fontId="12" fillId="6" borderId="5" xfId="0" applyNumberFormat="1" applyFont="1" applyFill="1" applyBorder="1" applyAlignment="1">
      <alignment horizontal="right" vertical="center"/>
    </xf>
    <xf numFmtId="164" fontId="16" fillId="6" borderId="5" xfId="0" applyNumberFormat="1" applyFont="1" applyFill="1" applyBorder="1" applyAlignment="1">
      <alignment horizontal="right" vertical="center"/>
    </xf>
    <xf numFmtId="0" fontId="12" fillId="7" borderId="5" xfId="0" applyFont="1" applyFill="1" applyBorder="1" applyAlignment="1">
      <alignment horizontal="center" vertical="center"/>
    </xf>
    <xf numFmtId="165" fontId="13" fillId="7" borderId="5" xfId="0" applyNumberFormat="1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left" vertical="center"/>
    </xf>
    <xf numFmtId="166" fontId="13" fillId="7" borderId="5" xfId="0" applyNumberFormat="1" applyFont="1" applyFill="1" applyBorder="1" applyAlignment="1">
      <alignment horizontal="center" vertical="center"/>
    </xf>
    <xf numFmtId="164" fontId="14" fillId="7" borderId="5" xfId="0" applyNumberFormat="1" applyFont="1" applyFill="1" applyBorder="1" applyAlignment="1">
      <alignment horizontal="right" vertical="center"/>
    </xf>
    <xf numFmtId="164" fontId="15" fillId="7" borderId="5" xfId="0" applyNumberFormat="1" applyFont="1" applyFill="1" applyBorder="1" applyAlignment="1">
      <alignment horizontal="right" vertical="center"/>
    </xf>
    <xf numFmtId="164" fontId="12" fillId="7" borderId="5" xfId="0" applyNumberFormat="1" applyFont="1" applyFill="1" applyBorder="1" applyAlignment="1">
      <alignment horizontal="right" vertical="center"/>
    </xf>
    <xf numFmtId="164" fontId="16" fillId="7" borderId="5" xfId="0" applyNumberFormat="1" applyFont="1" applyFill="1" applyBorder="1" applyAlignment="1">
      <alignment horizontal="right" vertical="center"/>
    </xf>
    <xf numFmtId="165" fontId="13" fillId="4" borderId="5" xfId="0" applyNumberFormat="1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left" vertical="center"/>
    </xf>
    <xf numFmtId="166" fontId="13" fillId="4" borderId="5" xfId="0" applyNumberFormat="1" applyFont="1" applyFill="1" applyBorder="1" applyAlignment="1">
      <alignment horizontal="center" vertical="center"/>
    </xf>
    <xf numFmtId="164" fontId="14" fillId="4" borderId="5" xfId="0" applyNumberFormat="1" applyFont="1" applyFill="1" applyBorder="1" applyAlignment="1">
      <alignment horizontal="right" vertical="center"/>
    </xf>
    <xf numFmtId="164" fontId="15" fillId="4" borderId="5" xfId="0" applyNumberFormat="1" applyFont="1" applyFill="1" applyBorder="1" applyAlignment="1">
      <alignment horizontal="right" vertical="center"/>
    </xf>
    <xf numFmtId="164" fontId="8" fillId="8" borderId="4" xfId="0" applyNumberFormat="1" applyFont="1" applyFill="1" applyBorder="1" applyAlignment="1">
      <alignment horizontal="right" vertical="center"/>
    </xf>
    <xf numFmtId="0" fontId="19" fillId="0" borderId="0" xfId="0" applyFont="1" applyAlignment="1">
      <alignment horizontal="center" vertical="top"/>
    </xf>
    <xf numFmtId="0" fontId="13" fillId="0" borderId="1" xfId="0" applyFont="1" applyBorder="1"/>
    <xf numFmtId="166" fontId="13" fillId="0" borderId="1" xfId="0" applyNumberFormat="1" applyFont="1" applyBorder="1" applyAlignment="1">
      <alignment horizontal="center" vertical="center"/>
    </xf>
    <xf numFmtId="164" fontId="4" fillId="5" borderId="2" xfId="0" applyNumberFormat="1" applyFont="1" applyFill="1" applyBorder="1" applyAlignment="1">
      <alignment horizontal="right" vertical="center"/>
    </xf>
    <xf numFmtId="0" fontId="17" fillId="7" borderId="5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164" fontId="18" fillId="2" borderId="2" xfId="0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left" vertical="center" wrapText="1"/>
    </xf>
    <xf numFmtId="0" fontId="0" fillId="0" borderId="6" xfId="0" applyBorder="1"/>
    <xf numFmtId="0" fontId="21" fillId="0" borderId="0" xfId="0" applyFont="1" applyAlignment="1">
      <alignment horizontal="center" vertical="top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C1852F"/>
      <rgbColor rgb="FF800080"/>
      <rgbColor rgb="FF008080"/>
      <rgbColor rgb="FFC0C0C0"/>
      <rgbColor rgb="FF6B7684"/>
      <rgbColor rgb="FF9999FF"/>
      <rgbColor rgb="FFA83240"/>
      <rgbColor rgb="FFFCF4E4"/>
      <rgbColor rgb="FFE9EEF4"/>
      <rgbColor rgb="FF660066"/>
      <rgbColor rgb="FFFF8080"/>
      <rgbColor rgb="FF0066CC"/>
      <rgbColor rgb="FFD6D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4F7FA"/>
      <rgbColor rgb="FFD6E0E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B5A7A"/>
      <rgbColor rgb="FF969696"/>
      <rgbColor rgb="FF1E3A5F"/>
      <rgbColor rgb="FF339966"/>
      <rgbColor rgb="FF003300"/>
      <rgbColor rgb="FF333300"/>
      <rgbColor rgb="FF993300"/>
      <rgbColor rgb="FF993366"/>
      <rgbColor rgb="FF333399"/>
      <rgbColor rgb="FF1F27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1"/>
  <sheetViews>
    <sheetView showGridLines="0" tabSelected="1" zoomScaleNormal="100" workbookViewId="0">
      <pane ySplit="12" topLeftCell="A13" activePane="bottomLeft" state="frozen"/>
      <selection pane="bottomLeft" activeCell="M47" sqref="M47"/>
    </sheetView>
  </sheetViews>
  <sheetFormatPr baseColWidth="10" defaultColWidth="8.7109375" defaultRowHeight="15" x14ac:dyDescent="0.25"/>
  <cols>
    <col min="1" max="1" width="3.42578125" bestFit="1" customWidth="1"/>
    <col min="2" max="2" width="9.85546875" bestFit="1" customWidth="1"/>
    <col min="3" max="3" width="11.140625" bestFit="1" customWidth="1"/>
    <col min="4" max="4" width="25" bestFit="1" customWidth="1"/>
    <col min="5" max="5" width="15.7109375" bestFit="1" customWidth="1"/>
    <col min="6" max="6" width="6.140625" bestFit="1" customWidth="1"/>
    <col min="7" max="8" width="9.5703125" bestFit="1" customWidth="1"/>
    <col min="9" max="9" width="8" bestFit="1" customWidth="1"/>
    <col min="10" max="10" width="9.5703125" bestFit="1" customWidth="1"/>
    <col min="11" max="11" width="9.28515625" bestFit="1" customWidth="1"/>
  </cols>
  <sheetData>
    <row r="1" spans="1:11" ht="7.5" customHeight="1" x14ac:dyDescent="0.25"/>
    <row r="2" spans="1:11" ht="43.5" customHeight="1" x14ac:dyDescent="0.25">
      <c r="A2" s="14" t="s">
        <v>0</v>
      </c>
      <c r="B2" s="14"/>
      <c r="C2" s="14"/>
      <c r="D2" s="14"/>
      <c r="E2" s="14"/>
      <c r="F2" s="14"/>
      <c r="G2" s="13" t="s">
        <v>1</v>
      </c>
      <c r="H2" s="13"/>
      <c r="I2" s="13"/>
      <c r="J2" s="13"/>
      <c r="K2" s="13"/>
    </row>
    <row r="3" spans="1:11" ht="4.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7.5" customHeight="1" x14ac:dyDescent="0.25"/>
    <row r="5" spans="1:11" ht="21" customHeight="1" x14ac:dyDescent="0.25">
      <c r="A5" s="12" t="s">
        <v>2</v>
      </c>
      <c r="B5" s="12"/>
      <c r="C5" s="11" t="s">
        <v>3</v>
      </c>
      <c r="D5" s="11"/>
      <c r="G5" s="10" t="s">
        <v>4</v>
      </c>
      <c r="H5" s="10"/>
      <c r="I5" s="9">
        <v>500</v>
      </c>
      <c r="J5" s="9"/>
      <c r="K5" s="9"/>
    </row>
    <row r="6" spans="1:11" ht="21" customHeight="1" x14ac:dyDescent="0.25">
      <c r="A6" s="12" t="s">
        <v>5</v>
      </c>
      <c r="B6" s="12"/>
      <c r="C6" s="8" t="s">
        <v>6</v>
      </c>
      <c r="D6" s="8"/>
      <c r="G6" s="7" t="s">
        <v>7</v>
      </c>
      <c r="H6" s="7"/>
      <c r="I6" s="6">
        <f>G35</f>
        <v>1719.85</v>
      </c>
      <c r="J6" s="6"/>
      <c r="K6" s="6"/>
    </row>
    <row r="7" spans="1:11" ht="21" customHeight="1" x14ac:dyDescent="0.25">
      <c r="A7" s="12" t="s">
        <v>8</v>
      </c>
      <c r="B7" s="12"/>
      <c r="C7" s="8" t="s">
        <v>9</v>
      </c>
      <c r="D7" s="8"/>
      <c r="G7" s="7" t="s">
        <v>10</v>
      </c>
      <c r="H7" s="7"/>
      <c r="I7" s="6">
        <f>H35</f>
        <v>1232.75</v>
      </c>
      <c r="J7" s="6"/>
      <c r="K7" s="6"/>
    </row>
    <row r="8" spans="1:11" ht="21" customHeight="1" x14ac:dyDescent="0.25">
      <c r="A8" s="12" t="s">
        <v>11</v>
      </c>
      <c r="B8" s="12"/>
      <c r="C8" s="8" t="s">
        <v>12</v>
      </c>
      <c r="D8" s="8"/>
      <c r="G8" s="7" t="s">
        <v>13</v>
      </c>
      <c r="H8" s="7"/>
      <c r="I8" s="6">
        <f>I35</f>
        <v>322.63</v>
      </c>
      <c r="J8" s="6"/>
      <c r="K8" s="6"/>
    </row>
    <row r="9" spans="1:11" ht="21" customHeight="1" x14ac:dyDescent="0.25">
      <c r="A9" s="12" t="s">
        <v>14</v>
      </c>
      <c r="B9" s="12"/>
      <c r="C9" s="8" t="s">
        <v>15</v>
      </c>
      <c r="D9" s="8"/>
      <c r="G9" s="5" t="s">
        <v>16</v>
      </c>
      <c r="H9" s="5"/>
      <c r="I9" s="4">
        <f>$I$5+$I$6-$I$7</f>
        <v>987.09999999999991</v>
      </c>
      <c r="J9" s="4"/>
      <c r="K9" s="4"/>
    </row>
    <row r="10" spans="1:11" ht="7.5" customHeight="1" x14ac:dyDescent="0.25"/>
    <row r="11" spans="1:11" ht="19.5" customHeight="1" x14ac:dyDescent="0.25">
      <c r="A11" s="3" t="s">
        <v>17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0" customHeight="1" x14ac:dyDescent="0.25">
      <c r="A12" s="17" t="s">
        <v>18</v>
      </c>
      <c r="B12" s="17" t="s">
        <v>19</v>
      </c>
      <c r="C12" s="17" t="s">
        <v>20</v>
      </c>
      <c r="D12" s="17" t="s">
        <v>21</v>
      </c>
      <c r="E12" s="17" t="s">
        <v>22</v>
      </c>
      <c r="F12" s="17" t="s">
        <v>23</v>
      </c>
      <c r="G12" s="17" t="s">
        <v>24</v>
      </c>
      <c r="H12" s="17" t="s">
        <v>25</v>
      </c>
      <c r="I12" s="17" t="s">
        <v>26</v>
      </c>
      <c r="J12" s="17" t="s">
        <v>27</v>
      </c>
      <c r="K12" s="17" t="s">
        <v>28</v>
      </c>
    </row>
    <row r="13" spans="1:11" ht="18" customHeight="1" x14ac:dyDescent="0.25">
      <c r="A13" s="18">
        <v>1</v>
      </c>
      <c r="B13" s="19">
        <v>46083</v>
      </c>
      <c r="C13" s="18" t="s">
        <v>29</v>
      </c>
      <c r="D13" s="20" t="s">
        <v>30</v>
      </c>
      <c r="E13" s="20" t="s">
        <v>31</v>
      </c>
      <c r="F13" s="21">
        <v>0.19</v>
      </c>
      <c r="G13" s="22">
        <v>285.60000000000002</v>
      </c>
      <c r="H13" s="23"/>
      <c r="I13" s="24">
        <f t="shared" ref="I13:I34" si="0">IF(AND(G13="",H13=""),"",ROUND((N(G13)+N(H13))*F13/(1+F13),2))</f>
        <v>45.6</v>
      </c>
      <c r="J13" s="24">
        <f t="shared" ref="J13:J34" si="1">IF(AND(G13="",H13=""),"",(N(G13)+N(H13))-I13)</f>
        <v>240.00000000000003</v>
      </c>
      <c r="K13" s="25">
        <f>IF(AND(G13="",H13=""),"",$I$5+N(G13)-N(H13))</f>
        <v>785.6</v>
      </c>
    </row>
    <row r="14" spans="1:11" ht="18" customHeight="1" x14ac:dyDescent="0.25">
      <c r="A14" s="26">
        <v>2</v>
      </c>
      <c r="B14" s="27">
        <v>46083</v>
      </c>
      <c r="C14" s="26" t="s">
        <v>32</v>
      </c>
      <c r="D14" s="28" t="s">
        <v>33</v>
      </c>
      <c r="E14" s="28" t="s">
        <v>34</v>
      </c>
      <c r="F14" s="29">
        <v>0.19</v>
      </c>
      <c r="G14" s="30"/>
      <c r="H14" s="31">
        <v>149.9</v>
      </c>
      <c r="I14" s="32">
        <f t="shared" si="0"/>
        <v>23.93</v>
      </c>
      <c r="J14" s="32">
        <f t="shared" si="1"/>
        <v>125.97</v>
      </c>
      <c r="K14" s="33">
        <f>IF(AND(G14="",H14=""),"",IFERROR(LOOKUP(9.99999999999999E+307,K$13:K13),$I$5)+N(G14)-N(H14))</f>
        <v>635.70000000000005</v>
      </c>
    </row>
    <row r="15" spans="1:11" ht="18" customHeight="1" x14ac:dyDescent="0.25">
      <c r="A15" s="18">
        <v>3</v>
      </c>
      <c r="B15" s="19">
        <v>46084</v>
      </c>
      <c r="C15" s="18" t="s">
        <v>35</v>
      </c>
      <c r="D15" s="20" t="s">
        <v>36</v>
      </c>
      <c r="E15" s="20" t="s">
        <v>37</v>
      </c>
      <c r="F15" s="21">
        <v>0.19</v>
      </c>
      <c r="G15" s="22"/>
      <c r="H15" s="23">
        <v>18.399999999999999</v>
      </c>
      <c r="I15" s="24">
        <f t="shared" si="0"/>
        <v>2.94</v>
      </c>
      <c r="J15" s="24">
        <f t="shared" si="1"/>
        <v>15.459999999999999</v>
      </c>
      <c r="K15" s="25">
        <f>IF(AND(G15="",H15=""),"",IFERROR(LOOKUP(9.99999999999999E+307,K$13:K14),$I$5)+N(G15)-N(H15))</f>
        <v>617.30000000000007</v>
      </c>
    </row>
    <row r="16" spans="1:11" ht="18" customHeight="1" x14ac:dyDescent="0.25">
      <c r="A16" s="26">
        <v>4</v>
      </c>
      <c r="B16" s="27">
        <v>46085</v>
      </c>
      <c r="C16" s="26" t="s">
        <v>38</v>
      </c>
      <c r="D16" s="28" t="s">
        <v>30</v>
      </c>
      <c r="E16" s="28" t="s">
        <v>31</v>
      </c>
      <c r="F16" s="29">
        <v>0.19</v>
      </c>
      <c r="G16" s="30">
        <v>342.1</v>
      </c>
      <c r="H16" s="31"/>
      <c r="I16" s="32">
        <f t="shared" si="0"/>
        <v>54.62</v>
      </c>
      <c r="J16" s="32">
        <f t="shared" si="1"/>
        <v>287.48</v>
      </c>
      <c r="K16" s="33">
        <f>IF(AND(G16="",H16=""),"",IFERROR(LOOKUP(9.99999999999999E+307,K$13:K15),$I$5)+N(G16)-N(H16))</f>
        <v>959.40000000000009</v>
      </c>
    </row>
    <row r="17" spans="1:11" ht="18" customHeight="1" x14ac:dyDescent="0.25">
      <c r="A17" s="18">
        <v>5</v>
      </c>
      <c r="B17" s="19">
        <v>46086</v>
      </c>
      <c r="C17" s="18" t="s">
        <v>39</v>
      </c>
      <c r="D17" s="20" t="s">
        <v>40</v>
      </c>
      <c r="E17" s="20" t="s">
        <v>41</v>
      </c>
      <c r="F17" s="21">
        <v>0.19</v>
      </c>
      <c r="G17" s="22"/>
      <c r="H17" s="23">
        <v>34.75</v>
      </c>
      <c r="I17" s="24">
        <f t="shared" si="0"/>
        <v>5.55</v>
      </c>
      <c r="J17" s="24">
        <f t="shared" si="1"/>
        <v>29.2</v>
      </c>
      <c r="K17" s="25">
        <f>IF(AND(G17="",H17=""),"",IFERROR(LOOKUP(9.99999999999999E+307,K$13:K16),$I$5)+N(G17)-N(H17))</f>
        <v>924.65000000000009</v>
      </c>
    </row>
    <row r="18" spans="1:11" ht="18" customHeight="1" x14ac:dyDescent="0.25">
      <c r="A18" s="26">
        <v>6</v>
      </c>
      <c r="B18" s="27">
        <v>46087</v>
      </c>
      <c r="C18" s="26" t="s">
        <v>42</v>
      </c>
      <c r="D18" s="28" t="s">
        <v>43</v>
      </c>
      <c r="E18" s="28" t="s">
        <v>44</v>
      </c>
      <c r="F18" s="29">
        <v>0.19</v>
      </c>
      <c r="G18" s="30"/>
      <c r="H18" s="31">
        <v>62</v>
      </c>
      <c r="I18" s="32">
        <f t="shared" si="0"/>
        <v>9.9</v>
      </c>
      <c r="J18" s="32">
        <f t="shared" si="1"/>
        <v>52.1</v>
      </c>
      <c r="K18" s="33">
        <f>IF(AND(G18="",H18=""),"",IFERROR(LOOKUP(9.99999999999999E+307,K$13:K17),$I$5)+N(G18)-N(H18))</f>
        <v>862.65000000000009</v>
      </c>
    </row>
    <row r="19" spans="1:11" ht="18" customHeight="1" x14ac:dyDescent="0.25">
      <c r="A19" s="18">
        <v>7</v>
      </c>
      <c r="B19" s="19">
        <v>46088</v>
      </c>
      <c r="C19" s="18" t="s">
        <v>45</v>
      </c>
      <c r="D19" s="20" t="s">
        <v>46</v>
      </c>
      <c r="E19" s="20" t="s">
        <v>31</v>
      </c>
      <c r="F19" s="21">
        <v>7.0000000000000007E-2</v>
      </c>
      <c r="G19" s="22">
        <v>198</v>
      </c>
      <c r="H19" s="23"/>
      <c r="I19" s="24">
        <f t="shared" si="0"/>
        <v>12.95</v>
      </c>
      <c r="J19" s="24">
        <f t="shared" si="1"/>
        <v>185.05</v>
      </c>
      <c r="K19" s="25">
        <f>IF(AND(G19="",H19=""),"",IFERROR(LOOKUP(9.99999999999999E+307,K$13:K18),$I$5)+N(G19)-N(H19))</f>
        <v>1060.6500000000001</v>
      </c>
    </row>
    <row r="20" spans="1:11" ht="18" customHeight="1" x14ac:dyDescent="0.25">
      <c r="A20" s="26">
        <v>8</v>
      </c>
      <c r="B20" s="27">
        <v>46090</v>
      </c>
      <c r="C20" s="26" t="s">
        <v>47</v>
      </c>
      <c r="D20" s="28" t="s">
        <v>48</v>
      </c>
      <c r="E20" s="28" t="s">
        <v>49</v>
      </c>
      <c r="F20" s="29">
        <v>0</v>
      </c>
      <c r="G20" s="30">
        <v>200</v>
      </c>
      <c r="H20" s="31"/>
      <c r="I20" s="32">
        <f t="shared" si="0"/>
        <v>0</v>
      </c>
      <c r="J20" s="32">
        <f t="shared" si="1"/>
        <v>200</v>
      </c>
      <c r="K20" s="33">
        <f>IF(AND(G20="",H20=""),"",IFERROR(LOOKUP(9.99999999999999E+307,K$13:K19),$I$5)+N(G20)-N(H20))</f>
        <v>1260.6500000000001</v>
      </c>
    </row>
    <row r="21" spans="1:11" ht="18" customHeight="1" x14ac:dyDescent="0.25">
      <c r="A21" s="18">
        <v>9</v>
      </c>
      <c r="B21" s="19">
        <v>46091</v>
      </c>
      <c r="C21" s="18" t="s">
        <v>50</v>
      </c>
      <c r="D21" s="20" t="s">
        <v>51</v>
      </c>
      <c r="E21" s="20" t="s">
        <v>52</v>
      </c>
      <c r="F21" s="21">
        <v>0.19</v>
      </c>
      <c r="G21" s="22"/>
      <c r="H21" s="23">
        <v>27.3</v>
      </c>
      <c r="I21" s="24">
        <f t="shared" si="0"/>
        <v>4.3600000000000003</v>
      </c>
      <c r="J21" s="24">
        <f t="shared" si="1"/>
        <v>22.94</v>
      </c>
      <c r="K21" s="25">
        <f>IF(AND(G21="",H21=""),"",IFERROR(LOOKUP(9.99999999999999E+307,K$13:K20),$I$5)+N(G21)-N(H21))</f>
        <v>1233.3500000000001</v>
      </c>
    </row>
    <row r="22" spans="1:11" ht="18" customHeight="1" x14ac:dyDescent="0.25">
      <c r="A22" s="26">
        <v>10</v>
      </c>
      <c r="B22" s="27">
        <v>46092</v>
      </c>
      <c r="C22" s="26" t="s">
        <v>53</v>
      </c>
      <c r="D22" s="28" t="s">
        <v>54</v>
      </c>
      <c r="E22" s="28" t="s">
        <v>55</v>
      </c>
      <c r="F22" s="29">
        <v>0.19</v>
      </c>
      <c r="G22" s="30"/>
      <c r="H22" s="31">
        <v>88.45</v>
      </c>
      <c r="I22" s="32">
        <f t="shared" si="0"/>
        <v>14.12</v>
      </c>
      <c r="J22" s="32">
        <f t="shared" si="1"/>
        <v>74.33</v>
      </c>
      <c r="K22" s="33">
        <f>IF(AND(G22="",H22=""),"",IFERROR(LOOKUP(9.99999999999999E+307,K$13:K21),$I$5)+N(G22)-N(H22))</f>
        <v>1144.9000000000001</v>
      </c>
    </row>
    <row r="23" spans="1:11" ht="18" customHeight="1" x14ac:dyDescent="0.25">
      <c r="A23" s="18">
        <v>11</v>
      </c>
      <c r="B23" s="19">
        <v>46093</v>
      </c>
      <c r="C23" s="18" t="s">
        <v>56</v>
      </c>
      <c r="D23" s="20" t="s">
        <v>30</v>
      </c>
      <c r="E23" s="20" t="s">
        <v>31</v>
      </c>
      <c r="F23" s="21">
        <v>0.19</v>
      </c>
      <c r="G23" s="22">
        <v>410.25</v>
      </c>
      <c r="H23" s="23"/>
      <c r="I23" s="24">
        <f t="shared" si="0"/>
        <v>65.5</v>
      </c>
      <c r="J23" s="24">
        <f t="shared" si="1"/>
        <v>344.75</v>
      </c>
      <c r="K23" s="25">
        <f>IF(AND(G23="",H23=""),"",IFERROR(LOOKUP(9.99999999999999E+307,K$13:K22),$I$5)+N(G23)-N(H23))</f>
        <v>1555.15</v>
      </c>
    </row>
    <row r="24" spans="1:11" ht="18" customHeight="1" x14ac:dyDescent="0.25">
      <c r="A24" s="26">
        <v>12</v>
      </c>
      <c r="B24" s="27">
        <v>46094</v>
      </c>
      <c r="C24" s="26" t="s">
        <v>57</v>
      </c>
      <c r="D24" s="28" t="s">
        <v>58</v>
      </c>
      <c r="E24" s="28" t="s">
        <v>59</v>
      </c>
      <c r="F24" s="29">
        <v>0</v>
      </c>
      <c r="G24" s="30">
        <v>15</v>
      </c>
      <c r="H24" s="31"/>
      <c r="I24" s="32">
        <f t="shared" si="0"/>
        <v>0</v>
      </c>
      <c r="J24" s="32">
        <f t="shared" si="1"/>
        <v>15</v>
      </c>
      <c r="K24" s="33">
        <f>IF(AND(G24="",H24=""),"",IFERROR(LOOKUP(9.99999999999999E+307,K$13:K23),$I$5)+N(G24)-N(H24))</f>
        <v>1570.15</v>
      </c>
    </row>
    <row r="25" spans="1:11" ht="18" customHeight="1" x14ac:dyDescent="0.25">
      <c r="A25" s="18">
        <v>13</v>
      </c>
      <c r="B25" s="19">
        <v>46097</v>
      </c>
      <c r="C25" s="18" t="s">
        <v>60</v>
      </c>
      <c r="D25" s="20" t="s">
        <v>61</v>
      </c>
      <c r="E25" s="20" t="s">
        <v>62</v>
      </c>
      <c r="F25" s="21">
        <v>0</v>
      </c>
      <c r="G25" s="22"/>
      <c r="H25" s="23">
        <v>600</v>
      </c>
      <c r="I25" s="24">
        <f t="shared" si="0"/>
        <v>0</v>
      </c>
      <c r="J25" s="24">
        <f t="shared" si="1"/>
        <v>600</v>
      </c>
      <c r="K25" s="25">
        <f>IF(AND(G25="",H25=""),"",IFERROR(LOOKUP(9.99999999999999E+307,K$13:K24),$I$5)+N(G25)-N(H25))</f>
        <v>970.15000000000009</v>
      </c>
    </row>
    <row r="26" spans="1:11" ht="18" customHeight="1" x14ac:dyDescent="0.25">
      <c r="A26" s="26">
        <v>14</v>
      </c>
      <c r="B26" s="27">
        <v>46098</v>
      </c>
      <c r="C26" s="26" t="s">
        <v>63</v>
      </c>
      <c r="D26" s="28" t="s">
        <v>64</v>
      </c>
      <c r="E26" s="28" t="s">
        <v>34</v>
      </c>
      <c r="F26" s="29">
        <v>0.19</v>
      </c>
      <c r="G26" s="30"/>
      <c r="H26" s="31">
        <v>210.8</v>
      </c>
      <c r="I26" s="32">
        <f t="shared" si="0"/>
        <v>33.659999999999997</v>
      </c>
      <c r="J26" s="32">
        <f t="shared" si="1"/>
        <v>177.14000000000001</v>
      </c>
      <c r="K26" s="33">
        <f>IF(AND(G26="",H26=""),"",IFERROR(LOOKUP(9.99999999999999E+307,K$13:K25),$I$5)+N(G26)-N(H26))</f>
        <v>759.35000000000014</v>
      </c>
    </row>
    <row r="27" spans="1:11" ht="18" customHeight="1" x14ac:dyDescent="0.25">
      <c r="A27" s="18">
        <v>15</v>
      </c>
      <c r="B27" s="19">
        <v>46099</v>
      </c>
      <c r="C27" s="18" t="s">
        <v>65</v>
      </c>
      <c r="D27" s="20" t="s">
        <v>30</v>
      </c>
      <c r="E27" s="20" t="s">
        <v>31</v>
      </c>
      <c r="F27" s="21">
        <v>0.19</v>
      </c>
      <c r="G27" s="22">
        <v>268.89999999999998</v>
      </c>
      <c r="H27" s="23"/>
      <c r="I27" s="24">
        <f t="shared" si="0"/>
        <v>42.93</v>
      </c>
      <c r="J27" s="24">
        <f t="shared" si="1"/>
        <v>225.96999999999997</v>
      </c>
      <c r="K27" s="25">
        <f>IF(AND(G27="",H27=""),"",IFERROR(LOOKUP(9.99999999999999E+307,K$13:K26),$I$5)+N(G27)-N(H27))</f>
        <v>1028.25</v>
      </c>
    </row>
    <row r="28" spans="1:11" ht="18" customHeight="1" x14ac:dyDescent="0.25">
      <c r="A28" s="26">
        <v>16</v>
      </c>
      <c r="B28" s="27">
        <v>46100</v>
      </c>
      <c r="C28" s="26" t="s">
        <v>66</v>
      </c>
      <c r="D28" s="28" t="s">
        <v>67</v>
      </c>
      <c r="E28" s="28" t="s">
        <v>52</v>
      </c>
      <c r="F28" s="29">
        <v>0.19</v>
      </c>
      <c r="G28" s="30"/>
      <c r="H28" s="31">
        <v>41.15</v>
      </c>
      <c r="I28" s="32">
        <f t="shared" si="0"/>
        <v>6.57</v>
      </c>
      <c r="J28" s="32">
        <f t="shared" si="1"/>
        <v>34.58</v>
      </c>
      <c r="K28" s="33">
        <f>IF(AND(G28="",H28=""),"",IFERROR(LOOKUP(9.99999999999999E+307,K$13:K27),$I$5)+N(G28)-N(H28))</f>
        <v>987.1</v>
      </c>
    </row>
    <row r="29" spans="1:11" ht="18" customHeight="1" x14ac:dyDescent="0.25">
      <c r="A29" s="18"/>
      <c r="B29" s="34"/>
      <c r="C29" s="35"/>
      <c r="D29" s="36"/>
      <c r="E29" s="36"/>
      <c r="F29" s="37"/>
      <c r="G29" s="38"/>
      <c r="H29" s="39"/>
      <c r="I29" s="24" t="str">
        <f t="shared" si="0"/>
        <v/>
      </c>
      <c r="J29" s="24" t="str">
        <f t="shared" si="1"/>
        <v/>
      </c>
      <c r="K29" s="25" t="str">
        <f>IF(AND(G29="",H29=""),"",IFERROR(LOOKUP(9.99999999999999E+307,K$13:K28),$I$5)+N(G29)-N(H29))</f>
        <v/>
      </c>
    </row>
    <row r="30" spans="1:11" ht="18" customHeight="1" x14ac:dyDescent="0.25">
      <c r="A30" s="26"/>
      <c r="B30" s="34"/>
      <c r="C30" s="35"/>
      <c r="D30" s="36"/>
      <c r="E30" s="36"/>
      <c r="F30" s="37"/>
      <c r="G30" s="38"/>
      <c r="H30" s="39"/>
      <c r="I30" s="32" t="str">
        <f t="shared" si="0"/>
        <v/>
      </c>
      <c r="J30" s="32" t="str">
        <f t="shared" si="1"/>
        <v/>
      </c>
      <c r="K30" s="33" t="str">
        <f>IF(AND(G30="",H30=""),"",IFERROR(LOOKUP(9.99999999999999E+307,K$13:K29),$I$5)+N(G30)-N(H30))</f>
        <v/>
      </c>
    </row>
    <row r="31" spans="1:11" ht="18" customHeight="1" x14ac:dyDescent="0.25">
      <c r="A31" s="18"/>
      <c r="B31" s="34"/>
      <c r="C31" s="35"/>
      <c r="D31" s="36"/>
      <c r="E31" s="36"/>
      <c r="F31" s="37"/>
      <c r="G31" s="38"/>
      <c r="H31" s="39"/>
      <c r="I31" s="24" t="str">
        <f t="shared" si="0"/>
        <v/>
      </c>
      <c r="J31" s="24" t="str">
        <f t="shared" si="1"/>
        <v/>
      </c>
      <c r="K31" s="25" t="str">
        <f>IF(AND(G31="",H31=""),"",IFERROR(LOOKUP(9.99999999999999E+307,K$13:K30),$I$5)+N(G31)-N(H31))</f>
        <v/>
      </c>
    </row>
    <row r="32" spans="1:11" ht="18" customHeight="1" x14ac:dyDescent="0.25">
      <c r="A32" s="26"/>
      <c r="B32" s="34"/>
      <c r="C32" s="35"/>
      <c r="D32" s="36"/>
      <c r="E32" s="36"/>
      <c r="F32" s="37"/>
      <c r="G32" s="38"/>
      <c r="H32" s="39"/>
      <c r="I32" s="32" t="str">
        <f t="shared" si="0"/>
        <v/>
      </c>
      <c r="J32" s="32" t="str">
        <f t="shared" si="1"/>
        <v/>
      </c>
      <c r="K32" s="33" t="str">
        <f>IF(AND(G32="",H32=""),"",IFERROR(LOOKUP(9.99999999999999E+307,K$13:K31),$I$5)+N(G32)-N(H32))</f>
        <v/>
      </c>
    </row>
    <row r="33" spans="1:11" ht="18" customHeight="1" x14ac:dyDescent="0.25">
      <c r="A33" s="18"/>
      <c r="B33" s="34"/>
      <c r="C33" s="35"/>
      <c r="D33" s="36"/>
      <c r="E33" s="36"/>
      <c r="F33" s="37"/>
      <c r="G33" s="38"/>
      <c r="H33" s="39"/>
      <c r="I33" s="24" t="str">
        <f t="shared" si="0"/>
        <v/>
      </c>
      <c r="J33" s="24" t="str">
        <f t="shared" si="1"/>
        <v/>
      </c>
      <c r="K33" s="25" t="str">
        <f>IF(AND(G33="",H33=""),"",IFERROR(LOOKUP(9.99999999999999E+307,K$13:K32),$I$5)+N(G33)-N(H33))</f>
        <v/>
      </c>
    </row>
    <row r="34" spans="1:11" ht="18" customHeight="1" x14ac:dyDescent="0.25">
      <c r="A34" s="26"/>
      <c r="B34" s="34"/>
      <c r="C34" s="35"/>
      <c r="D34" s="36"/>
      <c r="E34" s="36"/>
      <c r="F34" s="37"/>
      <c r="G34" s="38"/>
      <c r="H34" s="39"/>
      <c r="I34" s="32" t="str">
        <f t="shared" si="0"/>
        <v/>
      </c>
      <c r="J34" s="32" t="str">
        <f t="shared" si="1"/>
        <v/>
      </c>
      <c r="K34" s="33" t="str">
        <f>IF(AND(G34="",H34=""),"",IFERROR(LOOKUP(9.99999999999999E+307,K$13:K33),$I$5)+N(G34)-N(H34))</f>
        <v/>
      </c>
    </row>
    <row r="35" spans="1:11" ht="24" customHeight="1" x14ac:dyDescent="0.25">
      <c r="A35" s="2" t="s">
        <v>68</v>
      </c>
      <c r="B35" s="2"/>
      <c r="C35" s="2"/>
      <c r="D35" s="2"/>
      <c r="E35" s="2"/>
      <c r="F35" s="2"/>
      <c r="G35" s="40">
        <f>SUM(G13:G34)</f>
        <v>1719.85</v>
      </c>
      <c r="H35" s="40">
        <f>SUM(H13:H34)</f>
        <v>1232.75</v>
      </c>
      <c r="I35" s="40">
        <f>SUM(I13:I34)</f>
        <v>322.63</v>
      </c>
      <c r="J35" s="40">
        <f>SUM(J13:J34)</f>
        <v>2629.97</v>
      </c>
      <c r="K35" s="40">
        <f>$I$5+G35-H35</f>
        <v>987.09999999999991</v>
      </c>
    </row>
    <row r="36" spans="1:11" ht="7.5" customHeight="1" x14ac:dyDescent="0.25"/>
    <row r="37" spans="1:11" ht="19.5" customHeight="1" x14ac:dyDescent="0.25">
      <c r="A37" s="3" t="s">
        <v>69</v>
      </c>
      <c r="B37" s="3"/>
      <c r="C37" s="3"/>
      <c r="D37" s="3"/>
      <c r="E37" s="3"/>
    </row>
    <row r="38" spans="1:11" ht="21" customHeight="1" x14ac:dyDescent="0.25">
      <c r="A38" s="1" t="s">
        <v>70</v>
      </c>
      <c r="B38" s="1"/>
      <c r="C38" s="1"/>
      <c r="D38" s="44">
        <f>$I$5+$I$6-$I$7</f>
        <v>987.09999999999991</v>
      </c>
      <c r="E38" s="44"/>
      <c r="G38" s="45" t="s">
        <v>71</v>
      </c>
      <c r="H38" s="45"/>
      <c r="I38" s="45"/>
      <c r="J38" s="45"/>
      <c r="K38" s="45"/>
    </row>
    <row r="39" spans="1:11" ht="21" customHeight="1" x14ac:dyDescent="0.25">
      <c r="A39" s="46" t="s">
        <v>72</v>
      </c>
      <c r="B39" s="46"/>
      <c r="C39" s="46"/>
      <c r="D39" s="9">
        <v>987.1</v>
      </c>
      <c r="E39" s="9"/>
      <c r="G39" s="45"/>
      <c r="H39" s="45"/>
      <c r="I39" s="45"/>
      <c r="J39" s="45"/>
      <c r="K39" s="45"/>
    </row>
    <row r="40" spans="1:11" ht="21" customHeight="1" x14ac:dyDescent="0.25">
      <c r="A40" s="47" t="s">
        <v>73</v>
      </c>
      <c r="B40" s="47"/>
      <c r="C40" s="47"/>
      <c r="D40" s="48">
        <f>D39-D38</f>
        <v>0</v>
      </c>
      <c r="E40" s="48"/>
      <c r="G40" s="45"/>
      <c r="H40" s="45"/>
      <c r="I40" s="45"/>
      <c r="J40" s="45"/>
      <c r="K40" s="45"/>
    </row>
    <row r="41" spans="1:11" ht="7.5" customHeight="1" x14ac:dyDescent="0.25"/>
    <row r="42" spans="1:11" ht="19.5" customHeight="1" x14ac:dyDescent="0.25">
      <c r="A42" s="3" t="s">
        <v>74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ht="15.75" customHeight="1" x14ac:dyDescent="0.25">
      <c r="A43" s="41" t="s">
        <v>75</v>
      </c>
      <c r="B43" s="49" t="s">
        <v>76</v>
      </c>
      <c r="C43" s="49"/>
      <c r="D43" s="49"/>
      <c r="E43" s="49"/>
      <c r="F43" s="49"/>
      <c r="G43" s="49"/>
      <c r="H43" s="49"/>
      <c r="I43" s="49"/>
      <c r="J43" s="49"/>
      <c r="K43" s="49"/>
    </row>
    <row r="44" spans="1:11" ht="15.75" customHeight="1" x14ac:dyDescent="0.25">
      <c r="A44" s="41" t="s">
        <v>75</v>
      </c>
      <c r="B44" s="49" t="s">
        <v>77</v>
      </c>
      <c r="C44" s="49"/>
      <c r="D44" s="49"/>
      <c r="E44" s="49"/>
      <c r="F44" s="49"/>
      <c r="G44" s="49"/>
      <c r="H44" s="49"/>
      <c r="I44" s="49"/>
      <c r="J44" s="49"/>
      <c r="K44" s="49"/>
    </row>
    <row r="45" spans="1:11" ht="15.75" customHeight="1" x14ac:dyDescent="0.25">
      <c r="A45" s="41" t="s">
        <v>75</v>
      </c>
      <c r="B45" s="49" t="s">
        <v>78</v>
      </c>
      <c r="C45" s="49"/>
      <c r="D45" s="49"/>
      <c r="E45" s="49"/>
      <c r="F45" s="49"/>
      <c r="G45" s="49"/>
      <c r="H45" s="49"/>
      <c r="I45" s="49"/>
      <c r="J45" s="49"/>
      <c r="K45" s="49"/>
    </row>
    <row r="46" spans="1:11" ht="15.75" customHeight="1" x14ac:dyDescent="0.25">
      <c r="A46" s="41" t="s">
        <v>75</v>
      </c>
      <c r="B46" s="49" t="s">
        <v>79</v>
      </c>
      <c r="C46" s="49"/>
      <c r="D46" s="49"/>
      <c r="E46" s="49"/>
      <c r="F46" s="49"/>
      <c r="G46" s="49"/>
      <c r="H46" s="49"/>
      <c r="I46" s="49"/>
      <c r="J46" s="49"/>
      <c r="K46" s="49"/>
    </row>
    <row r="47" spans="1:11" ht="15.75" customHeight="1" x14ac:dyDescent="0.25">
      <c r="A47" s="41" t="s">
        <v>75</v>
      </c>
      <c r="B47" s="49" t="s">
        <v>80</v>
      </c>
      <c r="C47" s="49"/>
      <c r="D47" s="49"/>
      <c r="E47" s="49"/>
      <c r="F47" s="49"/>
      <c r="G47" s="49"/>
      <c r="H47" s="49"/>
      <c r="I47" s="49"/>
      <c r="J47" s="49"/>
      <c r="K47" s="49"/>
    </row>
    <row r="48" spans="1:11" ht="15.75" customHeight="1" x14ac:dyDescent="0.25">
      <c r="A48" s="41" t="s">
        <v>75</v>
      </c>
      <c r="B48" s="49" t="s">
        <v>81</v>
      </c>
      <c r="C48" s="49"/>
      <c r="D48" s="49"/>
      <c r="E48" s="49"/>
      <c r="F48" s="49"/>
      <c r="G48" s="49"/>
      <c r="H48" s="49"/>
      <c r="I48" s="49"/>
      <c r="J48" s="49"/>
      <c r="K48" s="49"/>
    </row>
    <row r="49" spans="2:10" ht="9.75" customHeight="1" x14ac:dyDescent="0.25"/>
    <row r="50" spans="2:10" ht="30" customHeight="1" x14ac:dyDescent="0.25">
      <c r="B50" s="50"/>
      <c r="C50" s="50"/>
      <c r="D50" s="50"/>
      <c r="H50" s="50"/>
      <c r="I50" s="50"/>
      <c r="J50" s="50"/>
    </row>
    <row r="51" spans="2:10" ht="13.5" customHeight="1" x14ac:dyDescent="0.25">
      <c r="B51" s="51" t="s">
        <v>82</v>
      </c>
      <c r="C51" s="51"/>
      <c r="D51" s="51"/>
      <c r="H51" s="51" t="s">
        <v>83</v>
      </c>
      <c r="I51" s="51"/>
      <c r="J51" s="51"/>
    </row>
  </sheetData>
  <mergeCells count="43">
    <mergeCell ref="B47:K47"/>
    <mergeCell ref="B48:K48"/>
    <mergeCell ref="B50:D50"/>
    <mergeCell ref="H50:J50"/>
    <mergeCell ref="B51:D51"/>
    <mergeCell ref="H51:J51"/>
    <mergeCell ref="A42:K42"/>
    <mergeCell ref="B43:K43"/>
    <mergeCell ref="B44:K44"/>
    <mergeCell ref="B45:K45"/>
    <mergeCell ref="B46:K46"/>
    <mergeCell ref="A11:K11"/>
    <mergeCell ref="A35:F35"/>
    <mergeCell ref="A37:E37"/>
    <mergeCell ref="A38:C38"/>
    <mergeCell ref="D38:E38"/>
    <mergeCell ref="G38:K40"/>
    <mergeCell ref="A39:C39"/>
    <mergeCell ref="D39:E39"/>
    <mergeCell ref="A40:C40"/>
    <mergeCell ref="D40:E40"/>
    <mergeCell ref="A8:B8"/>
    <mergeCell ref="C8:D8"/>
    <mergeCell ref="G8:H8"/>
    <mergeCell ref="I8:K8"/>
    <mergeCell ref="A9:B9"/>
    <mergeCell ref="C9:D9"/>
    <mergeCell ref="G9:H9"/>
    <mergeCell ref="I9:K9"/>
    <mergeCell ref="A6:B6"/>
    <mergeCell ref="C6:D6"/>
    <mergeCell ref="G6:H6"/>
    <mergeCell ref="I6:K6"/>
    <mergeCell ref="A7:B7"/>
    <mergeCell ref="C7:D7"/>
    <mergeCell ref="G7:H7"/>
    <mergeCell ref="I7:K7"/>
    <mergeCell ref="A2:F2"/>
    <mergeCell ref="G2:K2"/>
    <mergeCell ref="A5:B5"/>
    <mergeCell ref="C5:D5"/>
    <mergeCell ref="G5:H5"/>
    <mergeCell ref="I5:K5"/>
  </mergeCells>
  <pageMargins left="0.4" right="0.4" top="0.5" bottom="0.5" header="0.511811023622047" footer="0.511811023622047"/>
  <pageSetup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000-000000000000}">
          <x14:formula1>
            <xm:f>Listen!$A$2:$A$15</xm:f>
          </x14:formula1>
          <x14:formula2>
            <xm:f>0</xm:f>
          </x14:formula2>
          <xm:sqref>E13:E34</xm:sqref>
        </x14:dataValidation>
        <x14:dataValidation type="list" allowBlank="1" xr:uid="{00000000-0002-0000-0000-000001000000}">
          <x14:formula1>
            <xm:f>Listen!$C$2:$C$4</xm:f>
          </x14:formula1>
          <x14:formula2>
            <xm:f>0</xm:f>
          </x14:formula2>
          <xm:sqref>F13:F34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showGridLines="0" zoomScaleNormal="100" workbookViewId="0"/>
  </sheetViews>
  <sheetFormatPr baseColWidth="10" defaultColWidth="8.7109375" defaultRowHeight="15" x14ac:dyDescent="0.25"/>
  <cols>
    <col min="1" max="1" width="24" customWidth="1"/>
    <col min="3" max="3" width="12" customWidth="1"/>
  </cols>
  <sheetData>
    <row r="1" spans="1:3" x14ac:dyDescent="0.25">
      <c r="A1" s="16" t="s">
        <v>84</v>
      </c>
      <c r="C1" s="16" t="s">
        <v>85</v>
      </c>
    </row>
    <row r="2" spans="1:3" x14ac:dyDescent="0.25">
      <c r="A2" s="42" t="s">
        <v>31</v>
      </c>
      <c r="C2" s="43">
        <v>0.19</v>
      </c>
    </row>
    <row r="3" spans="1:3" x14ac:dyDescent="0.25">
      <c r="A3" s="42" t="s">
        <v>59</v>
      </c>
      <c r="C3" s="43">
        <v>7.0000000000000007E-2</v>
      </c>
    </row>
    <row r="4" spans="1:3" x14ac:dyDescent="0.25">
      <c r="A4" s="42" t="s">
        <v>49</v>
      </c>
      <c r="C4" s="43">
        <v>0</v>
      </c>
    </row>
    <row r="5" spans="1:3" x14ac:dyDescent="0.25">
      <c r="A5" s="42" t="s">
        <v>34</v>
      </c>
    </row>
    <row r="6" spans="1:3" x14ac:dyDescent="0.25">
      <c r="A6" s="42" t="s">
        <v>41</v>
      </c>
    </row>
    <row r="7" spans="1:3" x14ac:dyDescent="0.25">
      <c r="A7" s="42" t="s">
        <v>37</v>
      </c>
    </row>
    <row r="8" spans="1:3" x14ac:dyDescent="0.25">
      <c r="A8" s="42" t="s">
        <v>44</v>
      </c>
    </row>
    <row r="9" spans="1:3" x14ac:dyDescent="0.25">
      <c r="A9" s="42" t="s">
        <v>86</v>
      </c>
    </row>
    <row r="10" spans="1:3" x14ac:dyDescent="0.25">
      <c r="A10" s="42" t="s">
        <v>55</v>
      </c>
    </row>
    <row r="11" spans="1:3" x14ac:dyDescent="0.25">
      <c r="A11" s="42" t="s">
        <v>87</v>
      </c>
    </row>
    <row r="12" spans="1:3" x14ac:dyDescent="0.25">
      <c r="A12" s="42" t="s">
        <v>88</v>
      </c>
    </row>
    <row r="13" spans="1:3" x14ac:dyDescent="0.25">
      <c r="A13" s="42" t="s">
        <v>62</v>
      </c>
    </row>
    <row r="14" spans="1:3" x14ac:dyDescent="0.25">
      <c r="A14" s="42" t="s">
        <v>89</v>
      </c>
    </row>
    <row r="15" spans="1:3" x14ac:dyDescent="0.25">
      <c r="A15" s="42" t="s">
        <v>52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Kassenbuch</vt:lpstr>
      <vt:lpstr>Listen</vt:lpstr>
      <vt:lpstr>Kassenbuch!Druckbereich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2026-08-19T05:48:27Z</dcterms:created>
  <dcterms:modified xsi:type="dcterms:W3CDTF">2026-08-21T09:17:30Z</dcterms:modified>
  <dc:language>en-US</dc:language>
</cp:coreProperties>
</file>