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C:\Users\sergi\Documents\SEO\SEO\AA_Webs\Vorlage Cloud\Generador Excel\"/>
    </mc:Choice>
  </mc:AlternateContent>
  <xr:revisionPtr revIDLastSave="0" documentId="13_ncr:1_{3B8BEBD7-AD77-4633-B6AB-DCABF953E6AD}" xr6:coauthVersionLast="47" xr6:coauthVersionMax="47" xr10:uidLastSave="{00000000-0000-0000-0000-000000000000}"/>
  <bookViews>
    <workbookView xWindow="-120" yWindow="-120" windowWidth="29040" windowHeight="15720" tabRatio="500" xr2:uid="{00000000-000D-0000-FFFF-FFFF00000000}"/>
  </bookViews>
  <sheets>
    <sheet name="Kundenliste" sheetId="1" r:id="rId1"/>
    <sheet name="Auswertung" sheetId="2" r:id="rId2"/>
    <sheet name="Anleitung" sheetId="3" r:id="rId3"/>
  </sheets>
  <definedNames>
    <definedName name="_xlnm._FilterDatabase" localSheetId="0" hidden="1">Kundenliste!$A$7:$Q$44</definedName>
  </definedNames>
  <calcPr calcId="191029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B25" i="2" l="1"/>
  <c r="G22" i="2"/>
  <c r="E22" i="2"/>
  <c r="D22" i="2"/>
  <c r="C22" i="2"/>
  <c r="G21" i="2"/>
  <c r="E21" i="2"/>
  <c r="D21" i="2"/>
  <c r="C21" i="2"/>
  <c r="G20" i="2"/>
  <c r="F20" i="2"/>
  <c r="E20" i="2"/>
  <c r="D20" i="2"/>
  <c r="C20" i="2"/>
  <c r="G19" i="2"/>
  <c r="F19" i="2"/>
  <c r="E19" i="2"/>
  <c r="D19" i="2"/>
  <c r="C19" i="2"/>
  <c r="G18" i="2"/>
  <c r="E18" i="2"/>
  <c r="D18" i="2"/>
  <c r="C18" i="2"/>
  <c r="C8" i="2"/>
  <c r="C7" i="2"/>
  <c r="C6" i="2"/>
  <c r="C5" i="2"/>
  <c r="F44" i="1"/>
  <c r="F43" i="1"/>
  <c r="F42" i="1"/>
  <c r="F41" i="1"/>
  <c r="F40" i="1"/>
  <c r="F39" i="1"/>
  <c r="F38" i="1"/>
  <c r="F37" i="1"/>
  <c r="F36" i="1"/>
  <c r="F35" i="1"/>
  <c r="F34" i="1"/>
  <c r="F33" i="1"/>
  <c r="F32" i="1"/>
  <c r="F31" i="1"/>
  <c r="F30" i="1"/>
  <c r="F29" i="1"/>
  <c r="F28" i="1"/>
  <c r="F27" i="1"/>
  <c r="F26" i="1"/>
  <c r="F25" i="1"/>
  <c r="F24" i="1"/>
  <c r="F23" i="1"/>
  <c r="F22" i="1"/>
  <c r="F21" i="2" s="1"/>
  <c r="F21" i="1"/>
  <c r="F20" i="1"/>
  <c r="F19" i="1"/>
  <c r="F18" i="1"/>
  <c r="F17" i="1"/>
  <c r="F16" i="1"/>
  <c r="F18" i="2" s="1"/>
  <c r="F15" i="1"/>
  <c r="F14" i="1"/>
  <c r="F13" i="1"/>
  <c r="F12" i="1"/>
  <c r="F11" i="1"/>
  <c r="F10" i="1"/>
  <c r="F9" i="1"/>
  <c r="F8" i="1"/>
  <c r="C13" i="2" s="1"/>
  <c r="P5" i="1"/>
  <c r="M5" i="1"/>
  <c r="J5" i="1"/>
  <c r="G5" i="1"/>
  <c r="D5" i="1"/>
  <c r="A5" i="1"/>
  <c r="D12" i="2" l="1"/>
  <c r="C14" i="2"/>
  <c r="C12" i="2"/>
  <c r="D13" i="2"/>
  <c r="D14" i="2"/>
  <c r="F22" i="2"/>
</calcChain>
</file>

<file path=xl/sharedStrings.xml><?xml version="1.0" encoding="utf-8"?>
<sst xmlns="http://schemas.openxmlformats.org/spreadsheetml/2006/main" count="315" uniqueCount="250">
  <si>
    <t>KUNDENVERWALTUNG  ·  Vorlage</t>
  </si>
  <si>
    <t>Stand: 22.08.2026</t>
  </si>
  <si>
    <t>Gesamt­kunden</t>
  </si>
  <si>
    <t>Aktive Kunden</t>
  </si>
  <si>
    <t>Inaktive Kunden</t>
  </si>
  <si>
    <t>Jahresumsatz gesamt</t>
  </si>
  <si>
    <t>Ø Umsatz / Kunde</t>
  </si>
  <si>
    <t>Offene Wiedervorlagen</t>
  </si>
  <si>
    <t>Kd-Nr.</t>
  </si>
  <si>
    <t>Firmenname / Kunde</t>
  </si>
  <si>
    <t>Ansprechpartner</t>
  </si>
  <si>
    <t>Kundentyp</t>
  </si>
  <si>
    <t>Status</t>
  </si>
  <si>
    <t>ABC</t>
  </si>
  <si>
    <t>E-Mail</t>
  </si>
  <si>
    <t>Telefon</t>
  </si>
  <si>
    <t>Straße &amp; Hausnummer</t>
  </si>
  <si>
    <t>PLZ</t>
  </si>
  <si>
    <t>Ort</t>
  </si>
  <si>
    <t>Land</t>
  </si>
  <si>
    <t>Jahresumsatz (€)</t>
  </si>
  <si>
    <t>Letzter Auftrag</t>
  </si>
  <si>
    <t>Nächster Kontakt</t>
  </si>
  <si>
    <t>Zuständig</t>
  </si>
  <si>
    <t>Notizen / Nächste Schritte</t>
  </si>
  <si>
    <t>K-2026-001</t>
  </si>
  <si>
    <t>Müller &amp; Partner GmbH</t>
  </si>
  <si>
    <t>Thomas Berger</t>
  </si>
  <si>
    <t>B2B</t>
  </si>
  <si>
    <t>Aktiv</t>
  </si>
  <si>
    <t>t.berger@mueller-partner.de</t>
  </si>
  <si>
    <t>+49 89 1234567</t>
  </si>
  <si>
    <t>Maximilianstraße 12</t>
  </si>
  <si>
    <t>80539</t>
  </si>
  <si>
    <t>München</t>
  </si>
  <si>
    <t>DE</t>
  </si>
  <si>
    <t>15.03.2026</t>
  </si>
  <si>
    <t>30.08.2026</t>
  </si>
  <si>
    <t>M. Hoffmann</t>
  </si>
  <si>
    <t>Rahmenvertrag bis 12/2026. Follow-up wegen Jahresvolumen vereinbart.</t>
  </si>
  <si>
    <t>K-2026-002</t>
  </si>
  <si>
    <t>Bauer Handels AG</t>
  </si>
  <si>
    <t>Sandra Kohl</t>
  </si>
  <si>
    <t>s.kohl@bauer-ag.de</t>
  </si>
  <si>
    <t>+49 30 9876543</t>
  </si>
  <si>
    <t>Unter den Linden 47</t>
  </si>
  <si>
    <t>10117</t>
  </si>
  <si>
    <t>Berlin</t>
  </si>
  <si>
    <t>02.05.2026</t>
  </si>
  <si>
    <t>15.09.2026</t>
  </si>
  <si>
    <t>J. Schneider</t>
  </si>
  <si>
    <t>Interesse an neuem Produktsortiment. Angebot angefordert.</t>
  </si>
  <si>
    <t>K-2026-003</t>
  </si>
  <si>
    <t>Weber Consulting</t>
  </si>
  <si>
    <t>Dr. Ralf Weber</t>
  </si>
  <si>
    <t>Freelancer</t>
  </si>
  <si>
    <t>r.weber@weber-consulting.de</t>
  </si>
  <si>
    <t>+49 69 5554433</t>
  </si>
  <si>
    <t>Goethestraße 8</t>
  </si>
  <si>
    <t>60313</t>
  </si>
  <si>
    <t>Frankfurt a. M.</t>
  </si>
  <si>
    <t>20.04.2026</t>
  </si>
  <si>
    <t>05.09.2026</t>
  </si>
  <si>
    <t>Projektbasis. Nächstes Projekt Q4 2026 in Planung.</t>
  </si>
  <si>
    <t>K-2026-004</t>
  </si>
  <si>
    <t>Schreiber &amp; Söhne KG</t>
  </si>
  <si>
    <t>Anna Schreiber</t>
  </si>
  <si>
    <t>a.schreiber@schreiber-soehne.de</t>
  </si>
  <si>
    <t>+49 711 3322110</t>
  </si>
  <si>
    <t>Königstraße 55</t>
  </si>
  <si>
    <t>70173</t>
  </si>
  <si>
    <t>Stuttgart</t>
  </si>
  <si>
    <t>28.05.2026</t>
  </si>
  <si>
    <t>10.09.2026</t>
  </si>
  <si>
    <t>L. Wagner</t>
  </si>
  <si>
    <t>A-Kunde! Jahresgespräch terminieren. Sehr hohes Wachstumspotenzial.</t>
  </si>
  <si>
    <t>K-2026-005</t>
  </si>
  <si>
    <t>Fischer IT-Solutions</t>
  </si>
  <si>
    <t>Markus Fischer</t>
  </si>
  <si>
    <t>m.fischer@fischer-it.de</t>
  </si>
  <si>
    <t>+49 221 6677889</t>
  </si>
  <si>
    <t>Schildergasse 14</t>
  </si>
  <si>
    <t>50667</t>
  </si>
  <si>
    <t>Köln</t>
  </si>
  <si>
    <t>10.03.2026</t>
  </si>
  <si>
    <t>01.10.2026</t>
  </si>
  <si>
    <t>Support-Vertrag läuft bis 06/2027. Verlängerung vorbesprechen.</t>
  </si>
  <si>
    <t>K-2026-006</t>
  </si>
  <si>
    <t>Lehmann Logistik GmbH</t>
  </si>
  <si>
    <t>Petra Lehmann</t>
  </si>
  <si>
    <t>p.lehmann@lehmann-logistik.de</t>
  </si>
  <si>
    <t>+49 40 1122334</t>
  </si>
  <si>
    <t>Speicherstraße 3</t>
  </si>
  <si>
    <t>20095</t>
  </si>
  <si>
    <t>Hamburg</t>
  </si>
  <si>
    <t>18.06.2026</t>
  </si>
  <si>
    <t>20.08.2026</t>
  </si>
  <si>
    <t>Gute Zahlungsmoral. Referenz für Neukundenakquise anfragen.</t>
  </si>
  <si>
    <t>K-2026-007</t>
  </si>
  <si>
    <t>Klein &amp; Co. GbR</t>
  </si>
  <si>
    <t>Stefan Klein</t>
  </si>
  <si>
    <t>B2C</t>
  </si>
  <si>
    <t>Inaktiv</t>
  </si>
  <si>
    <t>s.klein@kleinco.de</t>
  </si>
  <si>
    <t>+49 351 9988776</t>
  </si>
  <si>
    <t>Prager Straße 22</t>
  </si>
  <si>
    <t>01069</t>
  </si>
  <si>
    <t>Dresden</t>
  </si>
  <si>
    <t>11.09.2025</t>
  </si>
  <si>
    <t>Seit &gt; 6 Monaten kein Auftrag. Reaktivierungskampagne prüfen.</t>
  </si>
  <si>
    <t>K-2026-008</t>
  </si>
  <si>
    <t>Braun Architekten</t>
  </si>
  <si>
    <t>Nina Braun</t>
  </si>
  <si>
    <t>Freiberufler</t>
  </si>
  <si>
    <t>n.braun@braun-arch.de</t>
  </si>
  <si>
    <t>+49 89 7788990</t>
  </si>
  <si>
    <t>Ismaninger Str. 91</t>
  </si>
  <si>
    <t>81675</t>
  </si>
  <si>
    <t>30.04.2026</t>
  </si>
  <si>
    <t>Empfehlung von K-2026-001. Erstes großes Projekt läuft.</t>
  </si>
  <si>
    <t>K-2026-009</t>
  </si>
  <si>
    <t>Hoffmann Medizintechnik</t>
  </si>
  <si>
    <t>Dr. Klaus Richter</t>
  </si>
  <si>
    <t>k.richter@hoffmann-med.de</t>
  </si>
  <si>
    <t>+49 621 4433221</t>
  </si>
  <si>
    <t>Industriestraße 7</t>
  </si>
  <si>
    <t>68163</t>
  </si>
  <si>
    <t>Mannheim</t>
  </si>
  <si>
    <t>03.06.2026</t>
  </si>
  <si>
    <t>Strategischer A-Kunde. Exklusivverhandlung für 2027 läuft.</t>
  </si>
  <si>
    <t>K-2026-010</t>
  </si>
  <si>
    <t>Neumann &amp; Partner</t>
  </si>
  <si>
    <t>Julia Neumann</t>
  </si>
  <si>
    <t>Potenzial</t>
  </si>
  <si>
    <t>j.neumann@neumann-partner.de</t>
  </si>
  <si>
    <t>+49 511 6655443</t>
  </si>
  <si>
    <t>Georgstraße 36</t>
  </si>
  <si>
    <t>30159</t>
  </si>
  <si>
    <t>Hannover</t>
  </si>
  <si>
    <t>Erstgespräch geführt. Angebot in Vorbereitung. Hohes Potenzial.</t>
  </si>
  <si>
    <t>K-2026-011</t>
  </si>
  <si>
    <t>Schwarz Bau GmbH</t>
  </si>
  <si>
    <t>Helmut Schwarz</t>
  </si>
  <si>
    <t>h.schwarz@schwarz-bau.de</t>
  </si>
  <si>
    <t>+49 911 2211334</t>
  </si>
  <si>
    <t>Zeltnerstraße 3</t>
  </si>
  <si>
    <t>90443</t>
  </si>
  <si>
    <t>Nürnberg</t>
  </si>
  <si>
    <t>22.05.2026</t>
  </si>
  <si>
    <t>25.09.2026</t>
  </si>
  <si>
    <t>Saisonales Geschäft. Q3/Q4 immer starke Periode.</t>
  </si>
  <si>
    <t>K-2026-012</t>
  </si>
  <si>
    <t>Keller Energie AG</t>
  </si>
  <si>
    <t>Dr. Sabine Keller</t>
  </si>
  <si>
    <t>s.keller@keller-energie.de</t>
  </si>
  <si>
    <t>+49 711 9900887</t>
  </si>
  <si>
    <t>Friedrichstraße 20</t>
  </si>
  <si>
    <t>70174</t>
  </si>
  <si>
    <t>14.08.2025</t>
  </si>
  <si>
    <t>Budget eingefroren bis 2027 laut letztem Gespräch.</t>
  </si>
  <si>
    <t>K-2026-013</t>
  </si>
  <si>
    <t>Meier Consulting Group</t>
  </si>
  <si>
    <t>Patrick Meier</t>
  </si>
  <si>
    <t>p.meier@meier-cg.de</t>
  </si>
  <si>
    <t>+49 89 3344556</t>
  </si>
  <si>
    <t>Leopoldstraße 175</t>
  </si>
  <si>
    <t>80804</t>
  </si>
  <si>
    <t>08.06.2026</t>
  </si>
  <si>
    <t>Cross-Sell Potenzial für neues Servicepaket identifiziert.</t>
  </si>
  <si>
    <t>K-2026-014</t>
  </si>
  <si>
    <t>Groß &amp; Steil OHG</t>
  </si>
  <si>
    <t>Tanja Groß</t>
  </si>
  <si>
    <t>t.gross@gross-steil.de</t>
  </si>
  <si>
    <t>+49 30 5544332</t>
  </si>
  <si>
    <t>Kurfürstendamm 101</t>
  </si>
  <si>
    <t>10711</t>
  </si>
  <si>
    <t>17.05.2026</t>
  </si>
  <si>
    <t>20.09.2026</t>
  </si>
  <si>
    <t>Stammkunde seit 2021. Regelmäßige kleine Aufträge.</t>
  </si>
  <si>
    <t>K-2026-015</t>
  </si>
  <si>
    <t>Zimmermann Tech GmbH</t>
  </si>
  <si>
    <t>Frank Zimmermann</t>
  </si>
  <si>
    <t>f.zimmermann@ztech.de</t>
  </si>
  <si>
    <t>+49 69 8877665</t>
  </si>
  <si>
    <t>Westendstraße 28</t>
  </si>
  <si>
    <t>60325</t>
  </si>
  <si>
    <t>11.06.2026</t>
  </si>
  <si>
    <t>08.09.2026</t>
  </si>
  <si>
    <t>Pilotprojekt erfolgreich abgeschlossen. Rollout Q4 2026 geplant.</t>
  </si>
  <si>
    <t xml:space="preserve">  ⓘ  ABC-Klassifizierung wird automatisch berechnet  ·  Rot markierte Zeilen = Wiedervorlage überfällig  ·  Dropdown-Filter über die Pfeile in Zeile 7 nutzbar</t>
  </si>
  <si>
    <t>AUSWERTUNG &amp; STATISTIK</t>
  </si>
  <si>
    <t>Auswertung</t>
  </si>
  <si>
    <t>KUNDEN NACH STATUS</t>
  </si>
  <si>
    <t>Gesperrt</t>
  </si>
  <si>
    <t>ABC-ANALYSE (nach Jahresumsatz)</t>
  </si>
  <si>
    <t>Klasse</t>
  </si>
  <si>
    <t>Anzahl</t>
  </si>
  <si>
    <t>Umsatz gesamt</t>
  </si>
  <si>
    <t>Schwellenwert</t>
  </si>
  <si>
    <t>A-Kunden</t>
  </si>
  <si>
    <t>≥ 100.000 €</t>
  </si>
  <si>
    <t>B-Kunden</t>
  </si>
  <si>
    <t>30.000 – 99.999 €</t>
  </si>
  <si>
    <t>C-Kunden</t>
  </si>
  <si>
    <t>&lt; 30.000 €</t>
  </si>
  <si>
    <t>TOP 5 KUNDEN NACH UMSATZ</t>
  </si>
  <si>
    <t>#</t>
  </si>
  <si>
    <t>Firmenname</t>
  </si>
  <si>
    <t>Umsatz</t>
  </si>
  <si>
    <t>OFFENE WIEDERVORLAGEN</t>
  </si>
  <si>
    <t>ANLEITUNG &amp; HINWEISE</t>
  </si>
  <si>
    <t>Anleitung</t>
  </si>
  <si>
    <t xml:space="preserve">  ERSTE SCHRITTE</t>
  </si>
  <si>
    <t>Neue Kunden eintragen</t>
  </si>
  <si>
    <t>Tragen Sie jeden Kunden in einer eigenen Zeile im Blatt Kundenliste ein, beginnend ab Zeile 8. Die Kundennummer vergeben Sie frei (Empfehlung: K-2026-001, K-2026-002 …).</t>
  </si>
  <si>
    <t>Dropdowns nutzen</t>
  </si>
  <si>
    <t>In den Spalten D (Kundentyp), E (Status) und L (Land) sind Dropdown-Listen hinterlegt. Klicken Sie auf die Zelle und wählen Sie einen Eintrag aus der Liste.</t>
  </si>
  <si>
    <t>ABC-Klasse</t>
  </si>
  <si>
    <t>Die Spalte F berechnet die ABC-Klasse automatisch aus dem Jahresumsatz (Spalte M): A = ab 100.000 €, B = 30.000–99.999 €, C = unter 30.000 €. Bitte nicht manuell überschreiben.</t>
  </si>
  <si>
    <t xml:space="preserve">  FILTER &amp; SUCHE</t>
  </si>
  <si>
    <t>Filtern nach Status / Typ</t>
  </si>
  <si>
    <t>Klicken Sie in Zeile 7 auf den kleinen Pfeil (▼) in der jeweiligen Spaltenüberschrift, um nach Status, Kundentyp, Ort, ABC-Klasse o. ä. zu filtern.</t>
  </si>
  <si>
    <t>Suchen per Strg+F</t>
  </si>
  <si>
    <t>Mit Strg+F (Windows) oder Cmd+F (Mac) öffnen Sie die Excel-Suchfunktion. Geben Sie einen Firmennamen, Ort oder eine Kd-Nr. ein.</t>
  </si>
  <si>
    <t>Filter zurücksetzen</t>
  </si>
  <si>
    <t>Im Tab Daten &gt; Filter loeschen oder erneuten Klick auf den Filterpfeil &gt; (Alle) auswaehlen.</t>
  </si>
  <si>
    <t xml:space="preserve">  FARBCODIERUNG</t>
  </si>
  <si>
    <t>Status: Aktiv</t>
  </si>
  <si>
    <t>Blauer Hintergrund in Spalte E</t>
  </si>
  <si>
    <t>Status: Inaktiv</t>
  </si>
  <si>
    <t>Gelb-ámbar Hintergrund – Reaktivierung prüfen</t>
  </si>
  <si>
    <t>Status: Potenzial</t>
  </si>
  <si>
    <t>Hellblau – neuer Lead, Angebot in Vorbereitung</t>
  </si>
  <si>
    <t>Status: Gesperrt</t>
  </si>
  <si>
    <t>Rot – kein aktives Geschäft</t>
  </si>
  <si>
    <t>ABC A-Kunde (Gold)</t>
  </si>
  <si>
    <t>Höchste Umsatzkategorie – besondere Betreuung</t>
  </si>
  <si>
    <t>ABC B-Kunde (Blau)</t>
  </si>
  <si>
    <t>Mittlere Umsatzkategorie – Wachstumspotenzial</t>
  </si>
  <si>
    <t>Rote Zeile</t>
  </si>
  <si>
    <t>Zeile rot = Nächster Kontakt ist überfällig (Datum in der Vergangenheit)</t>
  </si>
  <si>
    <t xml:space="preserve">  HINWEISE</t>
  </si>
  <si>
    <t>Das Blatt Auswertung aktualisiert sich automatisch – dort finden Sie die ABC-Analyse, Top-5-Kunden und offene Wiedervorlagen.</t>
  </si>
  <si>
    <t>Datenschutz (DSGVO)</t>
  </si>
  <si>
    <t>Bewahren Sie Kundendaten sorgfältig auf. Vergeben Sie Zugriffsrechte nur an berechtigte Mitarbeiter. Löschen Sie Daten inaktiver Kunden nach Ablauf der gesetzlichen Aufbewahrungsfrist.</t>
  </si>
  <si>
    <t>Datei sichern</t>
  </si>
  <si>
    <t>Speichern Sie die Datei regelmäßig und erstellen Sie Backups (z. B. monatlich unter neuem Namen: Kundenliste_2026-08.xlsx).</t>
  </si>
  <si>
    <t>Zeilen einfügen</t>
  </si>
  <si>
    <t>Um mehr als 37 Datenzeilen zu nutzen, fügen Sie innerhalb des Bereichs neue Zeilen ein (Rechtsklick → Zeilen einfügen). Die Formeln in Spalte F sowie der Autofilter passen sich automatisch an.</t>
  </si>
  <si>
    <t>KUNDENLISTE VORLAGE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</si>
</sst>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&quot; €&quot;"/>
  </numFmts>
  <fonts count="31" x14ac:knownFonts="1">
    <font>
      <sz val="11"/>
      <color theme="1"/>
      <name val="Calibri"/>
      <family val="2"/>
      <charset val="1"/>
    </font>
    <font>
      <sz val="9"/>
      <color rgb="FF8096B4"/>
      <name val="Calibri"/>
      <charset val="1"/>
    </font>
    <font>
      <b/>
      <sz val="26"/>
      <color rgb="FFFFFFFF"/>
      <name val="Calibri"/>
      <charset val="1"/>
    </font>
    <font>
      <sz val="10"/>
      <color rgb="FF8096B4"/>
      <name val="Calibri"/>
      <charset val="1"/>
    </font>
    <font>
      <sz val="8"/>
      <color rgb="FF8096B4"/>
      <name val="Calibri"/>
      <charset val="1"/>
    </font>
    <font>
      <b/>
      <sz val="16"/>
      <color rgb="FFFFFFFF"/>
      <name val="Calibri"/>
      <charset val="1"/>
    </font>
    <font>
      <b/>
      <sz val="16"/>
      <color rgb="FFC8962E"/>
      <name val="Calibri"/>
      <charset val="1"/>
    </font>
    <font>
      <b/>
      <sz val="9"/>
      <color rgb="FFFFFFFF"/>
      <name val="Calibri"/>
      <charset val="1"/>
    </font>
    <font>
      <b/>
      <sz val="8"/>
      <color rgb="FF8096B4"/>
      <name val="Calibri"/>
      <charset val="1"/>
    </font>
    <font>
      <sz val="9"/>
      <color rgb="FF2D2D2D"/>
      <name val="Calibri"/>
      <charset val="1"/>
    </font>
    <font>
      <b/>
      <sz val="9"/>
      <color rgb="FF2D2D2D"/>
      <name val="Calibri"/>
      <charset val="1"/>
    </font>
    <font>
      <b/>
      <sz val="9"/>
      <color rgb="FF1B2A4A"/>
      <name val="Calibri"/>
      <charset val="1"/>
    </font>
    <font>
      <i/>
      <sz val="8"/>
      <color rgb="FF2D2D2D"/>
      <name val="Calibri"/>
      <charset val="1"/>
    </font>
    <font>
      <i/>
      <sz val="8"/>
      <color rgb="FF8096B4"/>
      <name val="Calibri"/>
      <charset val="1"/>
    </font>
    <font>
      <b/>
      <sz val="10"/>
      <color rgb="FFFFFFFF"/>
      <name val="Calibri"/>
      <charset val="1"/>
    </font>
    <font>
      <b/>
      <sz val="10"/>
      <color rgb="FF1B2A4A"/>
      <name val="Calibri"/>
      <charset val="1"/>
    </font>
    <font>
      <b/>
      <sz val="14"/>
      <color rgb="FF1B2A4A"/>
      <name val="Calibri"/>
      <charset val="1"/>
    </font>
    <font>
      <b/>
      <sz val="10"/>
      <color rgb="FF2D2D2D"/>
      <name val="Calibri"/>
      <charset val="1"/>
    </font>
    <font>
      <b/>
      <sz val="14"/>
      <color rgb="FF2D2D2D"/>
      <name val="Calibri"/>
      <charset val="1"/>
    </font>
    <font>
      <b/>
      <sz val="10"/>
      <color rgb="FF004085"/>
      <name val="Calibri"/>
      <charset val="1"/>
    </font>
    <font>
      <b/>
      <sz val="14"/>
      <color rgb="FF004085"/>
      <name val="Calibri"/>
      <charset val="1"/>
    </font>
    <font>
      <b/>
      <sz val="10"/>
      <color rgb="FF721C24"/>
      <name val="Calibri"/>
      <charset val="1"/>
    </font>
    <font>
      <b/>
      <sz val="14"/>
      <color rgb="FF721C24"/>
      <name val="Calibri"/>
      <charset val="1"/>
    </font>
    <font>
      <b/>
      <sz val="11"/>
      <color rgb="FFFFFFFF"/>
      <name val="Calibri"/>
      <charset val="1"/>
    </font>
    <font>
      <sz val="9"/>
      <color rgb="FFFFFFFF"/>
      <name val="Calibri"/>
      <charset val="1"/>
    </font>
    <font>
      <b/>
      <sz val="10"/>
      <color rgb="FFC8962E"/>
      <name val="Calibri"/>
      <charset val="1"/>
    </font>
    <font>
      <sz val="9"/>
      <color rgb="FF1B2A4A"/>
      <name val="Calibri"/>
      <charset val="1"/>
    </font>
    <font>
      <sz val="9"/>
      <color rgb="FF004085"/>
      <name val="Calibri"/>
      <charset val="1"/>
    </font>
    <font>
      <sz val="9"/>
      <color rgb="FF721C24"/>
      <name val="Calibri"/>
      <charset val="1"/>
    </font>
    <font>
      <sz val="9"/>
      <color theme="0"/>
      <name val="Calibri"/>
      <family val="2"/>
    </font>
    <font>
      <b/>
      <sz val="26"/>
      <color rgb="FFFFFFFF"/>
      <name val="Calibri"/>
      <family val="2"/>
    </font>
  </fonts>
  <fills count="14">
    <fill>
      <patternFill patternType="none"/>
    </fill>
    <fill>
      <patternFill patternType="gray125"/>
    </fill>
    <fill>
      <patternFill patternType="solid">
        <fgColor rgb="FF1B2A4A"/>
        <bgColor rgb="FF2D2D2D"/>
      </patternFill>
    </fill>
    <fill>
      <patternFill patternType="solid">
        <fgColor rgb="FFF5F7FA"/>
        <bgColor rgb="FFFFFFFF"/>
      </patternFill>
    </fill>
    <fill>
      <patternFill patternType="solid">
        <fgColor rgb="FF2E4172"/>
        <bgColor rgb="FF1B2A4A"/>
      </patternFill>
    </fill>
    <fill>
      <patternFill patternType="solid">
        <fgColor rgb="FFD6E4F7"/>
        <bgColor rgb="FFCCE5FF"/>
      </patternFill>
    </fill>
    <fill>
      <patternFill patternType="solid">
        <fgColor rgb="FFFFFFFF"/>
        <bgColor rgb="FFF5F7FA"/>
      </patternFill>
    </fill>
    <fill>
      <patternFill patternType="solid">
        <fgColor rgb="FFFFF3CD"/>
        <bgColor rgb="FFF5F7FA"/>
      </patternFill>
    </fill>
    <fill>
      <patternFill patternType="solid">
        <fgColor rgb="FFCCE5FF"/>
        <bgColor rgb="FFD6E4F7"/>
      </patternFill>
    </fill>
    <fill>
      <patternFill patternType="solid">
        <fgColor rgb="FFF8D7DA"/>
        <bgColor rgb="FFFFF3CD"/>
      </patternFill>
    </fill>
    <fill>
      <patternFill patternType="solid">
        <fgColor rgb="FFC8962E"/>
        <bgColor rgb="FFFF8080"/>
      </patternFill>
    </fill>
    <fill>
      <patternFill patternType="solid">
        <fgColor rgb="FF8096B4"/>
        <bgColor rgb="FF808080"/>
      </patternFill>
    </fill>
    <fill>
      <patternFill patternType="solid">
        <fgColor theme="3" tint="-0.499984740745262"/>
        <bgColor rgb="FF2D2D2D"/>
      </patternFill>
    </fill>
    <fill>
      <patternFill patternType="solid">
        <fgColor theme="3" tint="-0.499984740745262"/>
        <bgColor rgb="FF1B2A4A"/>
      </patternFill>
    </fill>
  </fills>
  <borders count="5">
    <border>
      <left/>
      <right/>
      <top/>
      <bottom/>
      <diagonal/>
    </border>
    <border>
      <left style="thin">
        <color rgb="FF1B2A4A"/>
      </left>
      <right style="thin">
        <color rgb="FF1B2A4A"/>
      </right>
      <top style="thin">
        <color rgb="FF1B2A4A"/>
      </top>
      <bottom style="medium">
        <color rgb="FFC8962E"/>
      </bottom>
      <diagonal/>
    </border>
    <border>
      <left style="thin">
        <color rgb="FFB0BFCF"/>
      </left>
      <right style="thin">
        <color rgb="FFB0BFCF"/>
      </right>
      <top style="thin">
        <color rgb="FFB0BFCF"/>
      </top>
      <bottom style="thin">
        <color rgb="FFB0BFCF"/>
      </bottom>
      <diagonal/>
    </border>
    <border>
      <left/>
      <right/>
      <top style="thin">
        <color rgb="FFB0BFCF"/>
      </top>
      <bottom/>
      <diagonal/>
    </border>
    <border>
      <left style="thin">
        <color rgb="FFB0BFCF"/>
      </left>
      <right/>
      <top style="thin">
        <color rgb="FFB0BFCF"/>
      </top>
      <bottom style="thin">
        <color rgb="FFB0BFCF"/>
      </bottom>
      <diagonal/>
    </border>
  </borders>
  <cellStyleXfs count="1">
    <xf numFmtId="0" fontId="0" fillId="0" borderId="0"/>
  </cellStyleXfs>
  <cellXfs count="79">
    <xf numFmtId="0" fontId="0" fillId="0" borderId="0" xfId="0"/>
    <xf numFmtId="0" fontId="21" fillId="9" borderId="4" xfId="0" applyFont="1" applyFill="1" applyBorder="1" applyAlignment="1">
      <alignment horizontal="center" vertical="center"/>
    </xf>
    <xf numFmtId="0" fontId="0" fillId="9" borderId="2" xfId="0" applyFill="1" applyBorder="1"/>
    <xf numFmtId="0" fontId="0" fillId="8" borderId="2" xfId="0" applyFill="1" applyBorder="1"/>
    <xf numFmtId="0" fontId="0" fillId="7" borderId="2" xfId="0" applyFill="1" applyBorder="1"/>
    <xf numFmtId="0" fontId="0" fillId="5" borderId="2" xfId="0" applyFill="1" applyBorder="1"/>
    <xf numFmtId="0" fontId="14" fillId="4" borderId="0" xfId="0" applyFont="1" applyFill="1" applyAlignment="1">
      <alignment horizontal="center" vertical="center"/>
    </xf>
    <xf numFmtId="0" fontId="13" fillId="3" borderId="3" xfId="0" applyFont="1" applyFill="1" applyBorder="1" applyAlignment="1">
      <alignment horizontal="left" vertical="center"/>
    </xf>
    <xf numFmtId="164" fontId="5" fillId="4" borderId="0" xfId="0" applyNumberFormat="1" applyFont="1" applyFill="1" applyAlignment="1">
      <alignment horizontal="center" vertical="center"/>
    </xf>
    <xf numFmtId="164" fontId="6" fillId="4" borderId="0" xfId="0" applyNumberFormat="1" applyFont="1" applyFill="1" applyAlignment="1">
      <alignment horizontal="center" vertical="center"/>
    </xf>
    <xf numFmtId="3" fontId="5" fillId="4" borderId="0" xfId="0" applyNumberFormat="1" applyFont="1" applyFill="1" applyAlignment="1">
      <alignment horizontal="center" vertical="center"/>
    </xf>
    <xf numFmtId="0" fontId="3" fillId="2" borderId="0" xfId="0" applyFont="1" applyFill="1" applyAlignment="1">
      <alignment horizontal="right" vertical="center"/>
    </xf>
    <xf numFmtId="0" fontId="2" fillId="2" borderId="0" xfId="0" applyFont="1" applyFill="1" applyAlignment="1">
      <alignment horizontal="left" vertical="center" indent="1"/>
    </xf>
    <xf numFmtId="0" fontId="1" fillId="2" borderId="0" xfId="0" applyFont="1" applyFill="1" applyAlignment="1">
      <alignment horizontal="center" vertical="center"/>
    </xf>
    <xf numFmtId="0" fontId="0" fillId="3" borderId="0" xfId="0" applyFill="1"/>
    <xf numFmtId="0" fontId="8" fillId="5" borderId="2" xfId="0" applyFont="1" applyFill="1" applyBorder="1" applyAlignment="1">
      <alignment horizontal="center" vertical="center"/>
    </xf>
    <xf numFmtId="0" fontId="9" fillId="5" borderId="2" xfId="0" applyFont="1" applyFill="1" applyBorder="1" applyAlignment="1">
      <alignment horizontal="left" vertical="center" indent="1"/>
    </xf>
    <xf numFmtId="0" fontId="10" fillId="5" borderId="2" xfId="0" applyFont="1" applyFill="1" applyBorder="1" applyAlignment="1">
      <alignment horizontal="center" vertical="center"/>
    </xf>
    <xf numFmtId="0" fontId="11" fillId="5" borderId="2" xfId="0" applyFont="1" applyFill="1" applyBorder="1" applyAlignment="1">
      <alignment horizontal="center" vertical="center"/>
    </xf>
    <xf numFmtId="164" fontId="9" fillId="5" borderId="2" xfId="0" applyNumberFormat="1" applyFont="1" applyFill="1" applyBorder="1" applyAlignment="1">
      <alignment horizontal="right" vertical="center" indent="1"/>
    </xf>
    <xf numFmtId="0" fontId="9" fillId="5" borderId="2" xfId="0" applyFont="1" applyFill="1" applyBorder="1" applyAlignment="1">
      <alignment horizontal="center" vertical="center"/>
    </xf>
    <xf numFmtId="0" fontId="12" fillId="5" borderId="2" xfId="0" applyFont="1" applyFill="1" applyBorder="1" applyAlignment="1">
      <alignment horizontal="left" vertical="center" wrapText="1" indent="1"/>
    </xf>
    <xf numFmtId="0" fontId="8" fillId="6" borderId="2" xfId="0" applyFont="1" applyFill="1" applyBorder="1" applyAlignment="1">
      <alignment horizontal="center" vertical="center"/>
    </xf>
    <xf numFmtId="0" fontId="9" fillId="6" borderId="2" xfId="0" applyFont="1" applyFill="1" applyBorder="1" applyAlignment="1">
      <alignment horizontal="left" vertical="center" indent="1"/>
    </xf>
    <xf numFmtId="0" fontId="10" fillId="6" borderId="2" xfId="0" applyFont="1" applyFill="1" applyBorder="1" applyAlignment="1">
      <alignment horizontal="center" vertical="center"/>
    </xf>
    <xf numFmtId="0" fontId="11" fillId="6" borderId="2" xfId="0" applyFont="1" applyFill="1" applyBorder="1" applyAlignment="1">
      <alignment horizontal="center" vertical="center"/>
    </xf>
    <xf numFmtId="164" fontId="9" fillId="6" borderId="2" xfId="0" applyNumberFormat="1" applyFont="1" applyFill="1" applyBorder="1" applyAlignment="1">
      <alignment horizontal="right" vertical="center" indent="1"/>
    </xf>
    <xf numFmtId="0" fontId="9" fillId="6" borderId="2" xfId="0" applyFont="1" applyFill="1" applyBorder="1" applyAlignment="1">
      <alignment horizontal="center" vertical="center"/>
    </xf>
    <xf numFmtId="0" fontId="12" fillId="6" borderId="2" xfId="0" applyFont="1" applyFill="1" applyBorder="1" applyAlignment="1">
      <alignment horizontal="left" vertical="center" wrapText="1" indent="1"/>
    </xf>
    <xf numFmtId="0" fontId="0" fillId="6" borderId="2" xfId="0" applyFill="1" applyBorder="1"/>
    <xf numFmtId="0" fontId="0" fillId="5" borderId="2" xfId="0" applyFill="1" applyBorder="1"/>
    <xf numFmtId="0" fontId="15" fillId="5" borderId="2" xfId="0" applyFont="1" applyFill="1" applyBorder="1" applyAlignment="1">
      <alignment horizontal="center" vertical="center"/>
    </xf>
    <xf numFmtId="3" fontId="16" fillId="5" borderId="2" xfId="0" applyNumberFormat="1" applyFont="1" applyFill="1" applyBorder="1" applyAlignment="1">
      <alignment horizontal="center" vertical="center"/>
    </xf>
    <xf numFmtId="0" fontId="17" fillId="7" borderId="2" xfId="0" applyFont="1" applyFill="1" applyBorder="1" applyAlignment="1">
      <alignment horizontal="center" vertical="center"/>
    </xf>
    <xf numFmtId="3" fontId="18" fillId="7" borderId="2" xfId="0" applyNumberFormat="1" applyFont="1" applyFill="1" applyBorder="1" applyAlignment="1">
      <alignment horizontal="center" vertical="center"/>
    </xf>
    <xf numFmtId="0" fontId="19" fillId="8" borderId="2" xfId="0" applyFont="1" applyFill="1" applyBorder="1" applyAlignment="1">
      <alignment horizontal="center" vertical="center"/>
    </xf>
    <xf numFmtId="3" fontId="20" fillId="8" borderId="2" xfId="0" applyNumberFormat="1" applyFont="1" applyFill="1" applyBorder="1" applyAlignment="1">
      <alignment horizontal="center" vertical="center"/>
    </xf>
    <xf numFmtId="0" fontId="21" fillId="9" borderId="2" xfId="0" applyFont="1" applyFill="1" applyBorder="1" applyAlignment="1">
      <alignment horizontal="center" vertical="center"/>
    </xf>
    <xf numFmtId="3" fontId="22" fillId="9" borderId="2" xfId="0" applyNumberFormat="1" applyFont="1" applyFill="1" applyBorder="1" applyAlignment="1">
      <alignment horizontal="center" vertical="center"/>
    </xf>
    <xf numFmtId="0" fontId="8" fillId="3" borderId="2" xfId="0" applyFont="1" applyFill="1" applyBorder="1" applyAlignment="1">
      <alignment horizontal="center" vertical="center"/>
    </xf>
    <xf numFmtId="0" fontId="14" fillId="10" borderId="2" xfId="0" applyFont="1" applyFill="1" applyBorder="1" applyAlignment="1">
      <alignment horizontal="center" vertical="center"/>
    </xf>
    <xf numFmtId="3" fontId="23" fillId="10" borderId="2" xfId="0" applyNumberFormat="1" applyFont="1" applyFill="1" applyBorder="1" applyAlignment="1">
      <alignment horizontal="center" vertical="center"/>
    </xf>
    <xf numFmtId="164" fontId="14" fillId="10" borderId="2" xfId="0" applyNumberFormat="1" applyFont="1" applyFill="1" applyBorder="1" applyAlignment="1">
      <alignment horizontal="center" vertical="center"/>
    </xf>
    <xf numFmtId="0" fontId="0" fillId="10" borderId="2" xfId="0" applyFill="1" applyBorder="1" applyAlignment="1">
      <alignment horizontal="center" vertical="center"/>
    </xf>
    <xf numFmtId="0" fontId="24" fillId="10" borderId="2" xfId="0" applyFont="1" applyFill="1" applyBorder="1" applyAlignment="1">
      <alignment horizontal="center" vertical="center"/>
    </xf>
    <xf numFmtId="0" fontId="14" fillId="4" borderId="2" xfId="0" applyFont="1" applyFill="1" applyBorder="1" applyAlignment="1">
      <alignment horizontal="center" vertical="center"/>
    </xf>
    <xf numFmtId="3" fontId="23" fillId="4" borderId="2" xfId="0" applyNumberFormat="1" applyFont="1" applyFill="1" applyBorder="1" applyAlignment="1">
      <alignment horizontal="center" vertical="center"/>
    </xf>
    <xf numFmtId="164" fontId="14" fillId="4" borderId="2" xfId="0" applyNumberFormat="1" applyFont="1" applyFill="1" applyBorder="1" applyAlignment="1">
      <alignment horizontal="center" vertical="center"/>
    </xf>
    <xf numFmtId="0" fontId="0" fillId="4" borderId="2" xfId="0" applyFill="1" applyBorder="1" applyAlignment="1">
      <alignment horizontal="center" vertical="center"/>
    </xf>
    <xf numFmtId="0" fontId="24" fillId="4" borderId="2" xfId="0" applyFont="1" applyFill="1" applyBorder="1" applyAlignment="1">
      <alignment horizontal="center" vertical="center"/>
    </xf>
    <xf numFmtId="0" fontId="14" fillId="11" borderId="2" xfId="0" applyFont="1" applyFill="1" applyBorder="1" applyAlignment="1">
      <alignment horizontal="center" vertical="center"/>
    </xf>
    <xf numFmtId="3" fontId="23" fillId="11" borderId="2" xfId="0" applyNumberFormat="1" applyFont="1" applyFill="1" applyBorder="1" applyAlignment="1">
      <alignment horizontal="center" vertical="center"/>
    </xf>
    <xf numFmtId="164" fontId="14" fillId="11" borderId="2" xfId="0" applyNumberFormat="1" applyFont="1" applyFill="1" applyBorder="1" applyAlignment="1">
      <alignment horizontal="center" vertical="center"/>
    </xf>
    <xf numFmtId="0" fontId="0" fillId="11" borderId="2" xfId="0" applyFill="1" applyBorder="1" applyAlignment="1">
      <alignment horizontal="center" vertical="center"/>
    </xf>
    <xf numFmtId="0" fontId="24" fillId="11" borderId="2" xfId="0" applyFont="1" applyFill="1" applyBorder="1" applyAlignment="1">
      <alignment horizontal="center" vertical="center"/>
    </xf>
    <xf numFmtId="0" fontId="25" fillId="6" borderId="2" xfId="0" applyFont="1" applyFill="1" applyBorder="1" applyAlignment="1">
      <alignment horizontal="center" vertical="center"/>
    </xf>
    <xf numFmtId="164" fontId="9" fillId="6" borderId="2" xfId="0" applyNumberFormat="1" applyFont="1" applyFill="1" applyBorder="1" applyAlignment="1">
      <alignment horizontal="center" vertical="center"/>
    </xf>
    <xf numFmtId="0" fontId="25" fillId="5" borderId="2" xfId="0" applyFont="1" applyFill="1" applyBorder="1" applyAlignment="1">
      <alignment horizontal="center" vertical="center"/>
    </xf>
    <xf numFmtId="164" fontId="9" fillId="5" borderId="2" xfId="0" applyNumberFormat="1" applyFont="1" applyFill="1" applyBorder="1" applyAlignment="1">
      <alignment horizontal="center" vertical="center"/>
    </xf>
    <xf numFmtId="0" fontId="11" fillId="6" borderId="2" xfId="0" applyFont="1" applyFill="1" applyBorder="1" applyAlignment="1">
      <alignment horizontal="left" vertical="center" wrapText="1" indent="1"/>
    </xf>
    <xf numFmtId="0" fontId="9" fillId="6" borderId="2" xfId="0" applyFont="1" applyFill="1" applyBorder="1" applyAlignment="1">
      <alignment horizontal="left" vertical="center" wrapText="1" indent="1"/>
    </xf>
    <xf numFmtId="0" fontId="11" fillId="5" borderId="2" xfId="0" applyFont="1" applyFill="1" applyBorder="1" applyAlignment="1">
      <alignment horizontal="left" vertical="center" wrapText="1" indent="1"/>
    </xf>
    <xf numFmtId="0" fontId="9" fillId="5" borderId="2" xfId="0" applyFont="1" applyFill="1" applyBorder="1" applyAlignment="1">
      <alignment horizontal="left" vertical="center" wrapText="1" indent="1"/>
    </xf>
    <xf numFmtId="0" fontId="26" fillId="5" borderId="2" xfId="0" applyFont="1" applyFill="1" applyBorder="1" applyAlignment="1">
      <alignment horizontal="left" vertical="center" wrapText="1" indent="1"/>
    </xf>
    <xf numFmtId="0" fontId="11" fillId="7" borderId="2" xfId="0" applyFont="1" applyFill="1" applyBorder="1" applyAlignment="1">
      <alignment horizontal="left" vertical="center" wrapText="1" indent="1"/>
    </xf>
    <xf numFmtId="0" fontId="9" fillId="7" borderId="2" xfId="0" applyFont="1" applyFill="1" applyBorder="1" applyAlignment="1">
      <alignment horizontal="left" vertical="center" wrapText="1" indent="1"/>
    </xf>
    <xf numFmtId="0" fontId="11" fillId="8" borderId="2" xfId="0" applyFont="1" applyFill="1" applyBorder="1" applyAlignment="1">
      <alignment horizontal="left" vertical="center" wrapText="1" indent="1"/>
    </xf>
    <xf numFmtId="0" fontId="27" fillId="8" borderId="2" xfId="0" applyFont="1" applyFill="1" applyBorder="1" applyAlignment="1">
      <alignment horizontal="left" vertical="center" wrapText="1" indent="1"/>
    </xf>
    <xf numFmtId="0" fontId="11" fillId="9" borderId="2" xfId="0" applyFont="1" applyFill="1" applyBorder="1" applyAlignment="1">
      <alignment horizontal="left" vertical="center" wrapText="1" indent="1"/>
    </xf>
    <xf numFmtId="0" fontId="28" fillId="9" borderId="2" xfId="0" applyFont="1" applyFill="1" applyBorder="1" applyAlignment="1">
      <alignment horizontal="left" vertical="center" wrapText="1" indent="1"/>
    </xf>
    <xf numFmtId="0" fontId="11" fillId="10" borderId="2" xfId="0" applyFont="1" applyFill="1" applyBorder="1" applyAlignment="1">
      <alignment horizontal="left" vertical="center" wrapText="1" indent="1"/>
    </xf>
    <xf numFmtId="0" fontId="24" fillId="10" borderId="2" xfId="0" applyFont="1" applyFill="1" applyBorder="1" applyAlignment="1">
      <alignment horizontal="left" vertical="center" wrapText="1" indent="1"/>
    </xf>
    <xf numFmtId="0" fontId="11" fillId="4" borderId="2" xfId="0" applyFont="1" applyFill="1" applyBorder="1" applyAlignment="1">
      <alignment horizontal="left" vertical="center" wrapText="1" indent="1"/>
    </xf>
    <xf numFmtId="0" fontId="24" fillId="4" borderId="2" xfId="0" applyFont="1" applyFill="1" applyBorder="1" applyAlignment="1">
      <alignment horizontal="left" vertical="center" wrapText="1" indent="1"/>
    </xf>
    <xf numFmtId="0" fontId="14" fillId="4" borderId="0" xfId="0" applyFont="1" applyFill="1" applyAlignment="1">
      <alignment horizontal="left" vertical="center"/>
    </xf>
    <xf numFmtId="0" fontId="29" fillId="2" borderId="0" xfId="0" applyFont="1" applyFill="1" applyAlignment="1">
      <alignment horizontal="center" vertical="center"/>
    </xf>
    <xf numFmtId="0" fontId="4" fillId="12" borderId="0" xfId="0" applyFont="1" applyFill="1" applyAlignment="1">
      <alignment horizontal="center" vertical="center"/>
    </xf>
    <xf numFmtId="0" fontId="7" fillId="13" borderId="1" xfId="0" applyFont="1" applyFill="1" applyBorder="1" applyAlignment="1">
      <alignment horizontal="center" vertical="center" wrapText="1"/>
    </xf>
    <xf numFmtId="0" fontId="30" fillId="2" borderId="0" xfId="0" applyFont="1" applyFill="1" applyAlignment="1">
      <alignment horizontal="left" vertical="center" indent="1"/>
    </xf>
  </cellXfs>
  <cellStyles count="1">
    <cellStyle name="Standard" xfId="0" builtinId="0"/>
  </cellStyles>
  <dxfs count="8">
    <dxf>
      <font>
        <b/>
        <sz val="9"/>
        <color rgb="FFFFFFFF"/>
        <name val="Calibri"/>
        <charset val="1"/>
      </font>
      <fill>
        <patternFill>
          <bgColor rgb="FF8096B4"/>
        </patternFill>
      </fill>
    </dxf>
    <dxf>
      <font>
        <b/>
        <sz val="9"/>
        <color rgb="FFFFFFFF"/>
        <name val="Calibri"/>
        <charset val="1"/>
      </font>
      <fill>
        <patternFill>
          <bgColor rgb="FF2E4172"/>
        </patternFill>
      </fill>
    </dxf>
    <dxf>
      <font>
        <b/>
        <sz val="9"/>
        <color rgb="FFFFFFFF"/>
        <name val="Calibri"/>
        <charset val="1"/>
      </font>
      <fill>
        <patternFill>
          <bgColor rgb="FFC8962E"/>
        </patternFill>
      </fill>
    </dxf>
    <dxf>
      <font>
        <b/>
        <sz val="9"/>
        <color rgb="FF721C24"/>
        <name val="Calibri"/>
        <charset val="1"/>
      </font>
      <fill>
        <patternFill>
          <bgColor rgb="FFF8D7DA"/>
        </patternFill>
      </fill>
    </dxf>
    <dxf>
      <font>
        <b/>
        <sz val="9"/>
        <color rgb="FF004085"/>
        <name val="Calibri"/>
        <charset val="1"/>
      </font>
      <fill>
        <patternFill>
          <bgColor rgb="FFCCE5FF"/>
        </patternFill>
      </fill>
    </dxf>
    <dxf>
      <font>
        <b/>
        <sz val="9"/>
        <color rgb="FF856404"/>
        <name val="Calibri"/>
        <charset val="1"/>
      </font>
      <fill>
        <patternFill>
          <bgColor rgb="FFFFF3CD"/>
        </patternFill>
      </fill>
    </dxf>
    <dxf>
      <font>
        <b/>
        <sz val="9"/>
        <color rgb="FF1B2A4A"/>
        <name val="Calibri"/>
        <charset val="1"/>
      </font>
      <fill>
        <patternFill>
          <bgColor rgb="FFD6E4F7"/>
        </patternFill>
      </fill>
    </dxf>
    <dxf>
      <fill>
        <patternFill>
          <bgColor rgb="FFF8D7DA"/>
        </patternFill>
      </fill>
    </dxf>
  </dxfs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721C24"/>
      <rgbColor rgb="FF008000"/>
      <rgbColor rgb="FF000080"/>
      <rgbColor rgb="FF856404"/>
      <rgbColor rgb="FF800080"/>
      <rgbColor rgb="FF008080"/>
      <rgbColor rgb="FFB0BFCF"/>
      <rgbColor rgb="FF808080"/>
      <rgbColor rgb="FF9999FF"/>
      <rgbColor rgb="FF993366"/>
      <rgbColor rgb="FFFFF3CD"/>
      <rgbColor rgb="FFD6E4F7"/>
      <rgbColor rgb="FF660066"/>
      <rgbColor rgb="FFFF8080"/>
      <rgbColor rgb="FF0066CC"/>
      <rgbColor rgb="FFCCE5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F5F7FA"/>
      <rgbColor rgb="FFCCFFCC"/>
      <rgbColor rgb="FFFFFF99"/>
      <rgbColor rgb="FF99CCFF"/>
      <rgbColor rgb="FFFF99CC"/>
      <rgbColor rgb="FFCC99FF"/>
      <rgbColor rgb="FFF8D7DA"/>
      <rgbColor rgb="FF3366FF"/>
      <rgbColor rgb="FF33CCCC"/>
      <rgbColor rgb="FF99CC00"/>
      <rgbColor rgb="FFFFCC00"/>
      <rgbColor rgb="FFC8962E"/>
      <rgbColor rgb="FFFF6600"/>
      <rgbColor rgb="FF666699"/>
      <rgbColor rgb="FF8096B4"/>
      <rgbColor rgb="FF004085"/>
      <rgbColor rgb="FF339966"/>
      <rgbColor rgb="FF003300"/>
      <rgbColor rgb="FF1B2A4A"/>
      <rgbColor rgb="FF993300"/>
      <rgbColor rgb="FF993366"/>
      <rgbColor rgb="FF2E4172"/>
      <rgbColor rgb="FF2D2D2D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1B2A4A"/>
  </sheetPr>
  <dimension ref="A1:Q45"/>
  <sheetViews>
    <sheetView showGridLines="0" tabSelected="1" zoomScaleNormal="100" workbookViewId="0">
      <pane xSplit="2" ySplit="7" topLeftCell="C8" activePane="bottomRight" state="frozen"/>
      <selection pane="topRight" activeCell="C1" sqref="C1"/>
      <selection pane="bottomLeft" activeCell="A8" sqref="A8"/>
      <selection pane="bottomRight" activeCell="H40" sqref="H40"/>
    </sheetView>
  </sheetViews>
  <sheetFormatPr baseColWidth="10" defaultColWidth="8.7109375" defaultRowHeight="15" x14ac:dyDescent="0.25"/>
  <cols>
    <col min="1" max="1" width="7" customWidth="1"/>
    <col min="2" max="2" width="18" customWidth="1"/>
    <col min="3" max="3" width="16" customWidth="1"/>
    <col min="4" max="4" width="10" customWidth="1"/>
    <col min="5" max="6" width="11" customWidth="1"/>
    <col min="7" max="7" width="20" customWidth="1"/>
    <col min="8" max="8" width="14" customWidth="1"/>
    <col min="9" max="9" width="22" customWidth="1"/>
    <col min="10" max="10" width="7" customWidth="1"/>
    <col min="11" max="11" width="14" customWidth="1"/>
    <col min="12" max="12" width="8" customWidth="1"/>
    <col min="13" max="13" width="14" customWidth="1"/>
    <col min="14" max="15" width="13" customWidth="1"/>
    <col min="16" max="16" width="10" customWidth="1"/>
    <col min="17" max="17" width="28" customWidth="1"/>
  </cols>
  <sheetData>
    <row r="1" spans="1:17" ht="21.75" customHeight="1" x14ac:dyDescent="0.25">
      <c r="A1" s="75" t="s">
        <v>0</v>
      </c>
      <c r="B1" s="75"/>
      <c r="C1" s="75"/>
      <c r="D1" s="75"/>
      <c r="E1" s="75"/>
      <c r="F1" s="75"/>
      <c r="G1" s="75"/>
      <c r="H1" s="75"/>
      <c r="I1" s="75"/>
      <c r="J1" s="75"/>
      <c r="K1" s="75"/>
      <c r="L1" s="75"/>
      <c r="M1" s="75"/>
      <c r="N1" s="75"/>
      <c r="O1" s="75"/>
      <c r="P1" s="75"/>
      <c r="Q1" s="75"/>
    </row>
    <row r="2" spans="1:17" ht="45.75" customHeight="1" x14ac:dyDescent="0.25">
      <c r="A2" s="78" t="s">
        <v>249</v>
      </c>
      <c r="B2" s="12"/>
      <c r="C2" s="12"/>
      <c r="D2" s="12"/>
      <c r="E2" s="12"/>
      <c r="F2" s="12"/>
      <c r="G2" s="12"/>
      <c r="H2" s="12"/>
      <c r="I2" s="12"/>
      <c r="J2" s="12"/>
      <c r="K2" s="12"/>
      <c r="L2" s="12"/>
      <c r="M2" s="11" t="s">
        <v>1</v>
      </c>
      <c r="N2" s="11"/>
      <c r="O2" s="11"/>
      <c r="P2" s="11"/>
      <c r="Q2" s="11"/>
    </row>
    <row r="3" spans="1:17" ht="15.75" customHeight="1" x14ac:dyDescent="0.25">
      <c r="A3" s="14"/>
      <c r="B3" s="14"/>
      <c r="C3" s="14"/>
      <c r="D3" s="14"/>
      <c r="E3" s="14"/>
      <c r="F3" s="14"/>
      <c r="G3" s="14"/>
      <c r="H3" s="14"/>
      <c r="I3" s="14"/>
      <c r="J3" s="14"/>
      <c r="K3" s="14"/>
      <c r="L3" s="14"/>
      <c r="M3" s="14"/>
      <c r="N3" s="14"/>
      <c r="O3" s="14"/>
      <c r="P3" s="14"/>
      <c r="Q3" s="14"/>
    </row>
    <row r="4" spans="1:17" ht="19.5" customHeight="1" x14ac:dyDescent="0.25">
      <c r="A4" s="76" t="s">
        <v>2</v>
      </c>
      <c r="B4" s="76"/>
      <c r="C4" s="76"/>
      <c r="D4" s="76" t="s">
        <v>3</v>
      </c>
      <c r="E4" s="76"/>
      <c r="F4" s="76"/>
      <c r="G4" s="76" t="s">
        <v>4</v>
      </c>
      <c r="H4" s="76"/>
      <c r="I4" s="76"/>
      <c r="J4" s="76" t="s">
        <v>5</v>
      </c>
      <c r="K4" s="76"/>
      <c r="L4" s="76"/>
      <c r="M4" s="76" t="s">
        <v>6</v>
      </c>
      <c r="N4" s="76"/>
      <c r="O4" s="76"/>
      <c r="P4" s="76" t="s">
        <v>7</v>
      </c>
      <c r="Q4" s="76"/>
    </row>
    <row r="5" spans="1:17" ht="31.5" customHeight="1" x14ac:dyDescent="0.25">
      <c r="A5" s="10">
        <f>COUNTA(B8:B44)</f>
        <v>15</v>
      </c>
      <c r="B5" s="10"/>
      <c r="C5" s="10"/>
      <c r="D5" s="10">
        <f>COUNTIF(E8:E44,"Aktiv")</f>
        <v>12</v>
      </c>
      <c r="E5" s="10"/>
      <c r="F5" s="10"/>
      <c r="G5" s="10">
        <f>COUNTIF(E8:E44,"Inaktiv")</f>
        <v>2</v>
      </c>
      <c r="H5" s="10"/>
      <c r="I5" s="10"/>
      <c r="J5" s="9">
        <f>SUMIF(E8:E44,"Aktiv",M8:M44)</f>
        <v>1413800</v>
      </c>
      <c r="K5" s="9"/>
      <c r="L5" s="9"/>
      <c r="M5" s="8">
        <f>IFERROR(SUMIF(E8:E44,"Aktiv",M8:M44)/COUNTIF(E8:E44,"Aktiv"),0)</f>
        <v>117816.66666666667</v>
      </c>
      <c r="N5" s="8"/>
      <c r="O5" s="8"/>
      <c r="P5" s="10">
        <f ca="1">COUNTIF(O8:O44,"&lt;="&amp;TODAY())-COUNTIF(O8:O44,"")</f>
        <v>-24</v>
      </c>
      <c r="Q5" s="10"/>
    </row>
    <row r="6" spans="1:17" ht="15.75" customHeight="1" x14ac:dyDescent="0.25">
      <c r="A6" s="14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  <c r="Q6" s="14"/>
    </row>
    <row r="7" spans="1:17" ht="27.75" customHeight="1" x14ac:dyDescent="0.25">
      <c r="A7" s="77" t="s">
        <v>8</v>
      </c>
      <c r="B7" s="77" t="s">
        <v>9</v>
      </c>
      <c r="C7" s="77" t="s">
        <v>10</v>
      </c>
      <c r="D7" s="77" t="s">
        <v>11</v>
      </c>
      <c r="E7" s="77" t="s">
        <v>12</v>
      </c>
      <c r="F7" s="77" t="s">
        <v>13</v>
      </c>
      <c r="G7" s="77" t="s">
        <v>14</v>
      </c>
      <c r="H7" s="77" t="s">
        <v>15</v>
      </c>
      <c r="I7" s="77" t="s">
        <v>16</v>
      </c>
      <c r="J7" s="77" t="s">
        <v>17</v>
      </c>
      <c r="K7" s="77" t="s">
        <v>18</v>
      </c>
      <c r="L7" s="77" t="s">
        <v>19</v>
      </c>
      <c r="M7" s="77" t="s">
        <v>20</v>
      </c>
      <c r="N7" s="77" t="s">
        <v>21</v>
      </c>
      <c r="O7" s="77" t="s">
        <v>22</v>
      </c>
      <c r="P7" s="77" t="s">
        <v>23</v>
      </c>
      <c r="Q7" s="77" t="s">
        <v>24</v>
      </c>
    </row>
    <row r="8" spans="1:17" ht="19.5" customHeight="1" x14ac:dyDescent="0.25">
      <c r="A8" s="15" t="s">
        <v>25</v>
      </c>
      <c r="B8" s="16" t="s">
        <v>26</v>
      </c>
      <c r="C8" s="16" t="s">
        <v>27</v>
      </c>
      <c r="D8" s="16" t="s">
        <v>28</v>
      </c>
      <c r="E8" s="17" t="s">
        <v>29</v>
      </c>
      <c r="F8" s="18" t="str">
        <f t="shared" ref="F8:F44" si="0">IFERROR(IF(M8&gt;=100000,"A",IF(M8&gt;=30000,"B","C")),"-")</f>
        <v>A</v>
      </c>
      <c r="G8" s="16" t="s">
        <v>30</v>
      </c>
      <c r="H8" s="16" t="s">
        <v>31</v>
      </c>
      <c r="I8" s="16" t="s">
        <v>32</v>
      </c>
      <c r="J8" s="16" t="s">
        <v>33</v>
      </c>
      <c r="K8" s="16" t="s">
        <v>34</v>
      </c>
      <c r="L8" s="16" t="s">
        <v>35</v>
      </c>
      <c r="M8" s="19">
        <v>128500</v>
      </c>
      <c r="N8" s="20" t="s">
        <v>36</v>
      </c>
      <c r="O8" s="20" t="s">
        <v>37</v>
      </c>
      <c r="P8" s="16" t="s">
        <v>38</v>
      </c>
      <c r="Q8" s="21" t="s">
        <v>39</v>
      </c>
    </row>
    <row r="9" spans="1:17" ht="19.5" customHeight="1" x14ac:dyDescent="0.25">
      <c r="A9" s="22" t="s">
        <v>40</v>
      </c>
      <c r="B9" s="23" t="s">
        <v>41</v>
      </c>
      <c r="C9" s="23" t="s">
        <v>42</v>
      </c>
      <c r="D9" s="23" t="s">
        <v>28</v>
      </c>
      <c r="E9" s="24" t="s">
        <v>29</v>
      </c>
      <c r="F9" s="25" t="str">
        <f t="shared" si="0"/>
        <v>B</v>
      </c>
      <c r="G9" s="23" t="s">
        <v>43</v>
      </c>
      <c r="H9" s="23" t="s">
        <v>44</v>
      </c>
      <c r="I9" s="23" t="s">
        <v>45</v>
      </c>
      <c r="J9" s="23" t="s">
        <v>46</v>
      </c>
      <c r="K9" s="23" t="s">
        <v>47</v>
      </c>
      <c r="L9" s="23" t="s">
        <v>35</v>
      </c>
      <c r="M9" s="26">
        <v>87200</v>
      </c>
      <c r="N9" s="27" t="s">
        <v>48</v>
      </c>
      <c r="O9" s="27" t="s">
        <v>49</v>
      </c>
      <c r="P9" s="23" t="s">
        <v>50</v>
      </c>
      <c r="Q9" s="28" t="s">
        <v>51</v>
      </c>
    </row>
    <row r="10" spans="1:17" ht="19.5" customHeight="1" x14ac:dyDescent="0.25">
      <c r="A10" s="15" t="s">
        <v>52</v>
      </c>
      <c r="B10" s="16" t="s">
        <v>53</v>
      </c>
      <c r="C10" s="16" t="s">
        <v>54</v>
      </c>
      <c r="D10" s="16" t="s">
        <v>55</v>
      </c>
      <c r="E10" s="17" t="s">
        <v>29</v>
      </c>
      <c r="F10" s="18" t="str">
        <f t="shared" si="0"/>
        <v>B</v>
      </c>
      <c r="G10" s="16" t="s">
        <v>56</v>
      </c>
      <c r="H10" s="16" t="s">
        <v>57</v>
      </c>
      <c r="I10" s="16" t="s">
        <v>58</v>
      </c>
      <c r="J10" s="16" t="s">
        <v>59</v>
      </c>
      <c r="K10" s="16" t="s">
        <v>60</v>
      </c>
      <c r="L10" s="16" t="s">
        <v>35</v>
      </c>
      <c r="M10" s="19">
        <v>34000</v>
      </c>
      <c r="N10" s="20" t="s">
        <v>61</v>
      </c>
      <c r="O10" s="20" t="s">
        <v>62</v>
      </c>
      <c r="P10" s="16" t="s">
        <v>38</v>
      </c>
      <c r="Q10" s="21" t="s">
        <v>63</v>
      </c>
    </row>
    <row r="11" spans="1:17" ht="19.5" customHeight="1" x14ac:dyDescent="0.25">
      <c r="A11" s="22" t="s">
        <v>64</v>
      </c>
      <c r="B11" s="23" t="s">
        <v>65</v>
      </c>
      <c r="C11" s="23" t="s">
        <v>66</v>
      </c>
      <c r="D11" s="23" t="s">
        <v>28</v>
      </c>
      <c r="E11" s="24" t="s">
        <v>29</v>
      </c>
      <c r="F11" s="25" t="str">
        <f t="shared" si="0"/>
        <v>A</v>
      </c>
      <c r="G11" s="23" t="s">
        <v>67</v>
      </c>
      <c r="H11" s="23" t="s">
        <v>68</v>
      </c>
      <c r="I11" s="23" t="s">
        <v>69</v>
      </c>
      <c r="J11" s="23" t="s">
        <v>70</v>
      </c>
      <c r="K11" s="23" t="s">
        <v>71</v>
      </c>
      <c r="L11" s="23" t="s">
        <v>35</v>
      </c>
      <c r="M11" s="26">
        <v>215000</v>
      </c>
      <c r="N11" s="27" t="s">
        <v>72</v>
      </c>
      <c r="O11" s="27" t="s">
        <v>73</v>
      </c>
      <c r="P11" s="23" t="s">
        <v>74</v>
      </c>
      <c r="Q11" s="28" t="s">
        <v>75</v>
      </c>
    </row>
    <row r="12" spans="1:17" ht="19.5" customHeight="1" x14ac:dyDescent="0.25">
      <c r="A12" s="15" t="s">
        <v>76</v>
      </c>
      <c r="B12" s="16" t="s">
        <v>77</v>
      </c>
      <c r="C12" s="16" t="s">
        <v>78</v>
      </c>
      <c r="D12" s="16" t="s">
        <v>28</v>
      </c>
      <c r="E12" s="17" t="s">
        <v>29</v>
      </c>
      <c r="F12" s="18" t="str">
        <f t="shared" si="0"/>
        <v>B</v>
      </c>
      <c r="G12" s="16" t="s">
        <v>79</v>
      </c>
      <c r="H12" s="16" t="s">
        <v>80</v>
      </c>
      <c r="I12" s="16" t="s">
        <v>81</v>
      </c>
      <c r="J12" s="16" t="s">
        <v>82</v>
      </c>
      <c r="K12" s="16" t="s">
        <v>83</v>
      </c>
      <c r="L12" s="16" t="s">
        <v>35</v>
      </c>
      <c r="M12" s="19">
        <v>62000</v>
      </c>
      <c r="N12" s="20" t="s">
        <v>84</v>
      </c>
      <c r="O12" s="20" t="s">
        <v>85</v>
      </c>
      <c r="P12" s="16" t="s">
        <v>50</v>
      </c>
      <c r="Q12" s="21" t="s">
        <v>86</v>
      </c>
    </row>
    <row r="13" spans="1:17" ht="19.5" customHeight="1" x14ac:dyDescent="0.25">
      <c r="A13" s="22" t="s">
        <v>87</v>
      </c>
      <c r="B13" s="23" t="s">
        <v>88</v>
      </c>
      <c r="C13" s="23" t="s">
        <v>89</v>
      </c>
      <c r="D13" s="23" t="s">
        <v>28</v>
      </c>
      <c r="E13" s="24" t="s">
        <v>29</v>
      </c>
      <c r="F13" s="25" t="str">
        <f t="shared" si="0"/>
        <v>A</v>
      </c>
      <c r="G13" s="23" t="s">
        <v>90</v>
      </c>
      <c r="H13" s="23" t="s">
        <v>91</v>
      </c>
      <c r="I13" s="23" t="s">
        <v>92</v>
      </c>
      <c r="J13" s="23" t="s">
        <v>93</v>
      </c>
      <c r="K13" s="23" t="s">
        <v>94</v>
      </c>
      <c r="L13" s="23" t="s">
        <v>35</v>
      </c>
      <c r="M13" s="26">
        <v>191000</v>
      </c>
      <c r="N13" s="27" t="s">
        <v>95</v>
      </c>
      <c r="O13" s="27" t="s">
        <v>96</v>
      </c>
      <c r="P13" s="23" t="s">
        <v>38</v>
      </c>
      <c r="Q13" s="28" t="s">
        <v>97</v>
      </c>
    </row>
    <row r="14" spans="1:17" ht="19.5" customHeight="1" x14ac:dyDescent="0.25">
      <c r="A14" s="15" t="s">
        <v>98</v>
      </c>
      <c r="B14" s="16" t="s">
        <v>99</v>
      </c>
      <c r="C14" s="16" t="s">
        <v>100</v>
      </c>
      <c r="D14" s="16" t="s">
        <v>101</v>
      </c>
      <c r="E14" s="17" t="s">
        <v>102</v>
      </c>
      <c r="F14" s="18" t="str">
        <f t="shared" si="0"/>
        <v>C</v>
      </c>
      <c r="G14" s="16" t="s">
        <v>103</v>
      </c>
      <c r="H14" s="16" t="s">
        <v>104</v>
      </c>
      <c r="I14" s="16" t="s">
        <v>105</v>
      </c>
      <c r="J14" s="16" t="s">
        <v>106</v>
      </c>
      <c r="K14" s="16" t="s">
        <v>107</v>
      </c>
      <c r="L14" s="16" t="s">
        <v>35</v>
      </c>
      <c r="M14" s="19">
        <v>12500</v>
      </c>
      <c r="N14" s="20" t="s">
        <v>108</v>
      </c>
      <c r="O14" s="20"/>
      <c r="P14" s="16" t="s">
        <v>50</v>
      </c>
      <c r="Q14" s="21" t="s">
        <v>109</v>
      </c>
    </row>
    <row r="15" spans="1:17" ht="19.5" customHeight="1" x14ac:dyDescent="0.25">
      <c r="A15" s="22" t="s">
        <v>110</v>
      </c>
      <c r="B15" s="23" t="s">
        <v>111</v>
      </c>
      <c r="C15" s="23" t="s">
        <v>112</v>
      </c>
      <c r="D15" s="23" t="s">
        <v>113</v>
      </c>
      <c r="E15" s="24" t="s">
        <v>29</v>
      </c>
      <c r="F15" s="25" t="str">
        <f t="shared" si="0"/>
        <v>B</v>
      </c>
      <c r="G15" s="23" t="s">
        <v>114</v>
      </c>
      <c r="H15" s="23" t="s">
        <v>115</v>
      </c>
      <c r="I15" s="23" t="s">
        <v>116</v>
      </c>
      <c r="J15" s="23" t="s">
        <v>117</v>
      </c>
      <c r="K15" s="23" t="s">
        <v>34</v>
      </c>
      <c r="L15" s="23" t="s">
        <v>35</v>
      </c>
      <c r="M15" s="26">
        <v>45600</v>
      </c>
      <c r="N15" s="27" t="s">
        <v>118</v>
      </c>
      <c r="O15" s="27" t="s">
        <v>49</v>
      </c>
      <c r="P15" s="23" t="s">
        <v>74</v>
      </c>
      <c r="Q15" s="28" t="s">
        <v>119</v>
      </c>
    </row>
    <row r="16" spans="1:17" ht="19.5" customHeight="1" x14ac:dyDescent="0.25">
      <c r="A16" s="15" t="s">
        <v>120</v>
      </c>
      <c r="B16" s="16" t="s">
        <v>121</v>
      </c>
      <c r="C16" s="16" t="s">
        <v>122</v>
      </c>
      <c r="D16" s="16" t="s">
        <v>28</v>
      </c>
      <c r="E16" s="17" t="s">
        <v>29</v>
      </c>
      <c r="F16" s="18" t="str">
        <f t="shared" si="0"/>
        <v>A</v>
      </c>
      <c r="G16" s="16" t="s">
        <v>123</v>
      </c>
      <c r="H16" s="16" t="s">
        <v>124</v>
      </c>
      <c r="I16" s="16" t="s">
        <v>125</v>
      </c>
      <c r="J16" s="16" t="s">
        <v>126</v>
      </c>
      <c r="K16" s="16" t="s">
        <v>127</v>
      </c>
      <c r="L16" s="16" t="s">
        <v>35</v>
      </c>
      <c r="M16" s="19">
        <v>308000</v>
      </c>
      <c r="N16" s="20" t="s">
        <v>128</v>
      </c>
      <c r="O16" s="20" t="s">
        <v>62</v>
      </c>
      <c r="P16" s="16" t="s">
        <v>38</v>
      </c>
      <c r="Q16" s="21" t="s">
        <v>129</v>
      </c>
    </row>
    <row r="17" spans="1:17" ht="19.5" customHeight="1" x14ac:dyDescent="0.25">
      <c r="A17" s="22" t="s">
        <v>130</v>
      </c>
      <c r="B17" s="23" t="s">
        <v>131</v>
      </c>
      <c r="C17" s="23" t="s">
        <v>132</v>
      </c>
      <c r="D17" s="23" t="s">
        <v>28</v>
      </c>
      <c r="E17" s="24" t="s">
        <v>133</v>
      </c>
      <c r="F17" s="25" t="str">
        <f t="shared" si="0"/>
        <v>C</v>
      </c>
      <c r="G17" s="23" t="s">
        <v>134</v>
      </c>
      <c r="H17" s="23" t="s">
        <v>135</v>
      </c>
      <c r="I17" s="23" t="s">
        <v>136</v>
      </c>
      <c r="J17" s="23" t="s">
        <v>137</v>
      </c>
      <c r="K17" s="23" t="s">
        <v>138</v>
      </c>
      <c r="L17" s="23" t="s">
        <v>35</v>
      </c>
      <c r="M17" s="26">
        <v>0</v>
      </c>
      <c r="N17" s="27"/>
      <c r="O17" s="27" t="s">
        <v>73</v>
      </c>
      <c r="P17" s="23" t="s">
        <v>50</v>
      </c>
      <c r="Q17" s="28" t="s">
        <v>139</v>
      </c>
    </row>
    <row r="18" spans="1:17" ht="19.5" customHeight="1" x14ac:dyDescent="0.25">
      <c r="A18" s="15" t="s">
        <v>140</v>
      </c>
      <c r="B18" s="16" t="s">
        <v>141</v>
      </c>
      <c r="C18" s="16" t="s">
        <v>142</v>
      </c>
      <c r="D18" s="16" t="s">
        <v>28</v>
      </c>
      <c r="E18" s="17" t="s">
        <v>29</v>
      </c>
      <c r="F18" s="18" t="str">
        <f t="shared" si="0"/>
        <v>B</v>
      </c>
      <c r="G18" s="16" t="s">
        <v>143</v>
      </c>
      <c r="H18" s="16" t="s">
        <v>144</v>
      </c>
      <c r="I18" s="16" t="s">
        <v>145</v>
      </c>
      <c r="J18" s="16" t="s">
        <v>146</v>
      </c>
      <c r="K18" s="16" t="s">
        <v>147</v>
      </c>
      <c r="L18" s="16" t="s">
        <v>35</v>
      </c>
      <c r="M18" s="19">
        <v>97500</v>
      </c>
      <c r="N18" s="20" t="s">
        <v>148</v>
      </c>
      <c r="O18" s="20" t="s">
        <v>149</v>
      </c>
      <c r="P18" s="16" t="s">
        <v>74</v>
      </c>
      <c r="Q18" s="21" t="s">
        <v>150</v>
      </c>
    </row>
    <row r="19" spans="1:17" ht="19.5" customHeight="1" x14ac:dyDescent="0.25">
      <c r="A19" s="22" t="s">
        <v>151</v>
      </c>
      <c r="B19" s="23" t="s">
        <v>152</v>
      </c>
      <c r="C19" s="23" t="s">
        <v>153</v>
      </c>
      <c r="D19" s="23" t="s">
        <v>28</v>
      </c>
      <c r="E19" s="24" t="s">
        <v>102</v>
      </c>
      <c r="F19" s="25" t="str">
        <f t="shared" si="0"/>
        <v>B</v>
      </c>
      <c r="G19" s="23" t="s">
        <v>154</v>
      </c>
      <c r="H19" s="23" t="s">
        <v>155</v>
      </c>
      <c r="I19" s="23" t="s">
        <v>156</v>
      </c>
      <c r="J19" s="23" t="s">
        <v>157</v>
      </c>
      <c r="K19" s="23" t="s">
        <v>71</v>
      </c>
      <c r="L19" s="23" t="s">
        <v>35</v>
      </c>
      <c r="M19" s="26">
        <v>33000</v>
      </c>
      <c r="N19" s="27" t="s">
        <v>158</v>
      </c>
      <c r="O19" s="27"/>
      <c r="P19" s="23" t="s">
        <v>38</v>
      </c>
      <c r="Q19" s="28" t="s">
        <v>159</v>
      </c>
    </row>
    <row r="20" spans="1:17" ht="19.5" customHeight="1" x14ac:dyDescent="0.25">
      <c r="A20" s="15" t="s">
        <v>160</v>
      </c>
      <c r="B20" s="16" t="s">
        <v>161</v>
      </c>
      <c r="C20" s="16" t="s">
        <v>162</v>
      </c>
      <c r="D20" s="16" t="s">
        <v>28</v>
      </c>
      <c r="E20" s="17" t="s">
        <v>29</v>
      </c>
      <c r="F20" s="18" t="str">
        <f t="shared" si="0"/>
        <v>B</v>
      </c>
      <c r="G20" s="16" t="s">
        <v>163</v>
      </c>
      <c r="H20" s="16" t="s">
        <v>164</v>
      </c>
      <c r="I20" s="16" t="s">
        <v>165</v>
      </c>
      <c r="J20" s="16" t="s">
        <v>166</v>
      </c>
      <c r="K20" s="16" t="s">
        <v>34</v>
      </c>
      <c r="L20" s="16" t="s">
        <v>35</v>
      </c>
      <c r="M20" s="19">
        <v>74000</v>
      </c>
      <c r="N20" s="20" t="s">
        <v>167</v>
      </c>
      <c r="O20" s="20" t="s">
        <v>85</v>
      </c>
      <c r="P20" s="16" t="s">
        <v>50</v>
      </c>
      <c r="Q20" s="21" t="s">
        <v>168</v>
      </c>
    </row>
    <row r="21" spans="1:17" ht="19.5" customHeight="1" x14ac:dyDescent="0.25">
      <c r="A21" s="22" t="s">
        <v>169</v>
      </c>
      <c r="B21" s="23" t="s">
        <v>170</v>
      </c>
      <c r="C21" s="23" t="s">
        <v>171</v>
      </c>
      <c r="D21" s="23" t="s">
        <v>101</v>
      </c>
      <c r="E21" s="24" t="s">
        <v>29</v>
      </c>
      <c r="F21" s="25" t="str">
        <f t="shared" si="0"/>
        <v>C</v>
      </c>
      <c r="G21" s="23" t="s">
        <v>172</v>
      </c>
      <c r="H21" s="23" t="s">
        <v>173</v>
      </c>
      <c r="I21" s="23" t="s">
        <v>174</v>
      </c>
      <c r="J21" s="23" t="s">
        <v>175</v>
      </c>
      <c r="K21" s="23" t="s">
        <v>47</v>
      </c>
      <c r="L21" s="23" t="s">
        <v>35</v>
      </c>
      <c r="M21" s="26">
        <v>29000</v>
      </c>
      <c r="N21" s="27" t="s">
        <v>176</v>
      </c>
      <c r="O21" s="27" t="s">
        <v>177</v>
      </c>
      <c r="P21" s="23" t="s">
        <v>74</v>
      </c>
      <c r="Q21" s="28" t="s">
        <v>178</v>
      </c>
    </row>
    <row r="22" spans="1:17" ht="19.5" customHeight="1" x14ac:dyDescent="0.25">
      <c r="A22" s="15" t="s">
        <v>179</v>
      </c>
      <c r="B22" s="16" t="s">
        <v>180</v>
      </c>
      <c r="C22" s="16" t="s">
        <v>181</v>
      </c>
      <c r="D22" s="16" t="s">
        <v>28</v>
      </c>
      <c r="E22" s="17" t="s">
        <v>29</v>
      </c>
      <c r="F22" s="18" t="str">
        <f t="shared" si="0"/>
        <v>A</v>
      </c>
      <c r="G22" s="16" t="s">
        <v>182</v>
      </c>
      <c r="H22" s="16" t="s">
        <v>183</v>
      </c>
      <c r="I22" s="16" t="s">
        <v>184</v>
      </c>
      <c r="J22" s="16" t="s">
        <v>185</v>
      </c>
      <c r="K22" s="16" t="s">
        <v>60</v>
      </c>
      <c r="L22" s="16" t="s">
        <v>35</v>
      </c>
      <c r="M22" s="19">
        <v>142000</v>
      </c>
      <c r="N22" s="20" t="s">
        <v>186</v>
      </c>
      <c r="O22" s="20" t="s">
        <v>187</v>
      </c>
      <c r="P22" s="16" t="s">
        <v>38</v>
      </c>
      <c r="Q22" s="21" t="s">
        <v>188</v>
      </c>
    </row>
    <row r="23" spans="1:17" ht="19.5" customHeight="1" x14ac:dyDescent="0.25">
      <c r="A23" s="29"/>
      <c r="B23" s="29"/>
      <c r="C23" s="29"/>
      <c r="D23" s="29"/>
      <c r="E23" s="29"/>
      <c r="F23" s="25" t="str">
        <f t="shared" si="0"/>
        <v>C</v>
      </c>
      <c r="G23" s="29"/>
      <c r="H23" s="29"/>
      <c r="I23" s="29"/>
      <c r="J23" s="29"/>
      <c r="K23" s="29"/>
      <c r="L23" s="29"/>
      <c r="M23" s="29"/>
      <c r="N23" s="29"/>
      <c r="O23" s="29"/>
      <c r="P23" s="29"/>
      <c r="Q23" s="29"/>
    </row>
    <row r="24" spans="1:17" ht="19.5" customHeight="1" x14ac:dyDescent="0.25">
      <c r="A24" s="30"/>
      <c r="B24" s="30"/>
      <c r="C24" s="30"/>
      <c r="D24" s="30"/>
      <c r="E24" s="30"/>
      <c r="F24" s="18" t="str">
        <f t="shared" si="0"/>
        <v>C</v>
      </c>
      <c r="G24" s="30"/>
      <c r="H24" s="30"/>
      <c r="I24" s="30"/>
      <c r="J24" s="30"/>
      <c r="K24" s="30"/>
      <c r="L24" s="30"/>
      <c r="M24" s="30"/>
      <c r="N24" s="30"/>
      <c r="O24" s="30"/>
      <c r="P24" s="30"/>
      <c r="Q24" s="30"/>
    </row>
    <row r="25" spans="1:17" ht="19.5" customHeight="1" x14ac:dyDescent="0.25">
      <c r="A25" s="29"/>
      <c r="B25" s="29"/>
      <c r="C25" s="29"/>
      <c r="D25" s="29"/>
      <c r="E25" s="29"/>
      <c r="F25" s="25" t="str">
        <f t="shared" si="0"/>
        <v>C</v>
      </c>
      <c r="G25" s="29"/>
      <c r="H25" s="29"/>
      <c r="I25" s="29"/>
      <c r="J25" s="29"/>
      <c r="K25" s="29"/>
      <c r="L25" s="29"/>
      <c r="M25" s="29"/>
      <c r="N25" s="29"/>
      <c r="O25" s="29"/>
      <c r="P25" s="29"/>
      <c r="Q25" s="29"/>
    </row>
    <row r="26" spans="1:17" ht="19.5" customHeight="1" x14ac:dyDescent="0.25">
      <c r="A26" s="30"/>
      <c r="B26" s="30"/>
      <c r="C26" s="30"/>
      <c r="D26" s="30"/>
      <c r="E26" s="30"/>
      <c r="F26" s="18" t="str">
        <f t="shared" si="0"/>
        <v>C</v>
      </c>
      <c r="G26" s="30"/>
      <c r="H26" s="30"/>
      <c r="I26" s="30"/>
      <c r="J26" s="30"/>
      <c r="K26" s="30"/>
      <c r="L26" s="30"/>
      <c r="M26" s="30"/>
      <c r="N26" s="30"/>
      <c r="O26" s="30"/>
      <c r="P26" s="30"/>
      <c r="Q26" s="30"/>
    </row>
    <row r="27" spans="1:17" ht="19.5" customHeight="1" x14ac:dyDescent="0.25">
      <c r="A27" s="29"/>
      <c r="B27" s="29"/>
      <c r="C27" s="29"/>
      <c r="D27" s="29"/>
      <c r="E27" s="29"/>
      <c r="F27" s="25" t="str">
        <f t="shared" si="0"/>
        <v>C</v>
      </c>
      <c r="G27" s="29"/>
      <c r="H27" s="29"/>
      <c r="I27" s="29"/>
      <c r="J27" s="29"/>
      <c r="K27" s="29"/>
      <c r="L27" s="29"/>
      <c r="M27" s="29"/>
      <c r="N27" s="29"/>
      <c r="O27" s="29"/>
      <c r="P27" s="29"/>
      <c r="Q27" s="29"/>
    </row>
    <row r="28" spans="1:17" ht="19.5" customHeight="1" x14ac:dyDescent="0.25">
      <c r="A28" s="30"/>
      <c r="B28" s="30"/>
      <c r="C28" s="30"/>
      <c r="D28" s="30"/>
      <c r="E28" s="30"/>
      <c r="F28" s="18" t="str">
        <f t="shared" si="0"/>
        <v>C</v>
      </c>
      <c r="G28" s="30"/>
      <c r="H28" s="30"/>
      <c r="I28" s="30"/>
      <c r="J28" s="30"/>
      <c r="K28" s="30"/>
      <c r="L28" s="30"/>
      <c r="M28" s="30"/>
      <c r="N28" s="30"/>
      <c r="O28" s="30"/>
      <c r="P28" s="30"/>
      <c r="Q28" s="30"/>
    </row>
    <row r="29" spans="1:17" ht="19.5" customHeight="1" x14ac:dyDescent="0.25">
      <c r="A29" s="29"/>
      <c r="B29" s="29"/>
      <c r="C29" s="29"/>
      <c r="D29" s="29"/>
      <c r="E29" s="29"/>
      <c r="F29" s="25" t="str">
        <f t="shared" si="0"/>
        <v>C</v>
      </c>
      <c r="G29" s="29"/>
      <c r="H29" s="29"/>
      <c r="I29" s="29"/>
      <c r="J29" s="29"/>
      <c r="K29" s="29"/>
      <c r="L29" s="29"/>
      <c r="M29" s="29"/>
      <c r="N29" s="29"/>
      <c r="O29" s="29"/>
      <c r="P29" s="29"/>
      <c r="Q29" s="29"/>
    </row>
    <row r="30" spans="1:17" ht="19.5" customHeight="1" x14ac:dyDescent="0.25">
      <c r="A30" s="30"/>
      <c r="B30" s="30"/>
      <c r="C30" s="30"/>
      <c r="D30" s="30"/>
      <c r="E30" s="30"/>
      <c r="F30" s="18" t="str">
        <f t="shared" si="0"/>
        <v>C</v>
      </c>
      <c r="G30" s="30"/>
      <c r="H30" s="30"/>
      <c r="I30" s="30"/>
      <c r="J30" s="30"/>
      <c r="K30" s="30"/>
      <c r="L30" s="30"/>
      <c r="M30" s="30"/>
      <c r="N30" s="30"/>
      <c r="O30" s="30"/>
      <c r="P30" s="30"/>
      <c r="Q30" s="30"/>
    </row>
    <row r="31" spans="1:17" ht="19.5" customHeight="1" x14ac:dyDescent="0.25">
      <c r="A31" s="29"/>
      <c r="B31" s="29"/>
      <c r="C31" s="29"/>
      <c r="D31" s="29"/>
      <c r="E31" s="29"/>
      <c r="F31" s="25" t="str">
        <f t="shared" si="0"/>
        <v>C</v>
      </c>
      <c r="G31" s="29"/>
      <c r="H31" s="29"/>
      <c r="I31" s="29"/>
      <c r="J31" s="29"/>
      <c r="K31" s="29"/>
      <c r="L31" s="29"/>
      <c r="M31" s="29"/>
      <c r="N31" s="29"/>
      <c r="O31" s="29"/>
      <c r="P31" s="29"/>
      <c r="Q31" s="29"/>
    </row>
    <row r="32" spans="1:17" ht="19.5" customHeight="1" x14ac:dyDescent="0.25">
      <c r="A32" s="30"/>
      <c r="B32" s="30"/>
      <c r="C32" s="30"/>
      <c r="D32" s="30"/>
      <c r="E32" s="30"/>
      <c r="F32" s="18" t="str">
        <f t="shared" si="0"/>
        <v>C</v>
      </c>
      <c r="G32" s="30"/>
      <c r="H32" s="30"/>
      <c r="I32" s="30"/>
      <c r="J32" s="30"/>
      <c r="K32" s="30"/>
      <c r="L32" s="30"/>
      <c r="M32" s="30"/>
      <c r="N32" s="30"/>
      <c r="O32" s="30"/>
      <c r="P32" s="30"/>
      <c r="Q32" s="30"/>
    </row>
    <row r="33" spans="1:17" ht="19.5" customHeight="1" x14ac:dyDescent="0.25">
      <c r="A33" s="29"/>
      <c r="B33" s="29"/>
      <c r="C33" s="29"/>
      <c r="D33" s="29"/>
      <c r="E33" s="29"/>
      <c r="F33" s="25" t="str">
        <f t="shared" si="0"/>
        <v>C</v>
      </c>
      <c r="G33" s="29"/>
      <c r="H33" s="29"/>
      <c r="I33" s="29"/>
      <c r="J33" s="29"/>
      <c r="K33" s="29"/>
      <c r="L33" s="29"/>
      <c r="M33" s="29"/>
      <c r="N33" s="29"/>
      <c r="O33" s="29"/>
      <c r="P33" s="29"/>
      <c r="Q33" s="29"/>
    </row>
    <row r="34" spans="1:17" ht="19.5" customHeight="1" x14ac:dyDescent="0.25">
      <c r="A34" s="30"/>
      <c r="B34" s="30"/>
      <c r="C34" s="30"/>
      <c r="D34" s="30"/>
      <c r="E34" s="30"/>
      <c r="F34" s="18" t="str">
        <f t="shared" si="0"/>
        <v>C</v>
      </c>
      <c r="G34" s="30"/>
      <c r="H34" s="30"/>
      <c r="I34" s="30"/>
      <c r="J34" s="30"/>
      <c r="K34" s="30"/>
      <c r="L34" s="30"/>
      <c r="M34" s="30"/>
      <c r="N34" s="30"/>
      <c r="O34" s="30"/>
      <c r="P34" s="30"/>
      <c r="Q34" s="30"/>
    </row>
    <row r="35" spans="1:17" ht="19.5" customHeight="1" x14ac:dyDescent="0.25">
      <c r="A35" s="29"/>
      <c r="B35" s="29"/>
      <c r="C35" s="29"/>
      <c r="D35" s="29"/>
      <c r="E35" s="29"/>
      <c r="F35" s="25" t="str">
        <f t="shared" si="0"/>
        <v>C</v>
      </c>
      <c r="G35" s="29"/>
      <c r="H35" s="29"/>
      <c r="I35" s="29"/>
      <c r="J35" s="29"/>
      <c r="K35" s="29"/>
      <c r="L35" s="29"/>
      <c r="M35" s="29"/>
      <c r="N35" s="29"/>
      <c r="O35" s="29"/>
      <c r="P35" s="29"/>
      <c r="Q35" s="29"/>
    </row>
    <row r="36" spans="1:17" ht="19.5" customHeight="1" x14ac:dyDescent="0.25">
      <c r="A36" s="30"/>
      <c r="B36" s="30"/>
      <c r="C36" s="30"/>
      <c r="D36" s="30"/>
      <c r="E36" s="30"/>
      <c r="F36" s="18" t="str">
        <f t="shared" si="0"/>
        <v>C</v>
      </c>
      <c r="G36" s="30"/>
      <c r="H36" s="30"/>
      <c r="I36" s="30"/>
      <c r="J36" s="30"/>
      <c r="K36" s="30"/>
      <c r="L36" s="30"/>
      <c r="M36" s="30"/>
      <c r="N36" s="30"/>
      <c r="O36" s="30"/>
      <c r="P36" s="30"/>
      <c r="Q36" s="30"/>
    </row>
    <row r="37" spans="1:17" ht="19.5" customHeight="1" x14ac:dyDescent="0.25">
      <c r="A37" s="29"/>
      <c r="B37" s="29"/>
      <c r="C37" s="29"/>
      <c r="D37" s="29"/>
      <c r="E37" s="29"/>
      <c r="F37" s="25" t="str">
        <f t="shared" si="0"/>
        <v>C</v>
      </c>
      <c r="G37" s="29"/>
      <c r="H37" s="29"/>
      <c r="I37" s="29"/>
      <c r="J37" s="29"/>
      <c r="K37" s="29"/>
      <c r="L37" s="29"/>
      <c r="M37" s="29"/>
      <c r="N37" s="29"/>
      <c r="O37" s="29"/>
      <c r="P37" s="29"/>
      <c r="Q37" s="29"/>
    </row>
    <row r="38" spans="1:17" ht="19.5" customHeight="1" x14ac:dyDescent="0.25">
      <c r="A38" s="30"/>
      <c r="B38" s="30"/>
      <c r="C38" s="30"/>
      <c r="D38" s="30"/>
      <c r="E38" s="30"/>
      <c r="F38" s="18" t="str">
        <f t="shared" si="0"/>
        <v>C</v>
      </c>
      <c r="G38" s="30"/>
      <c r="H38" s="30"/>
      <c r="I38" s="30"/>
      <c r="J38" s="30"/>
      <c r="K38" s="30"/>
      <c r="L38" s="30"/>
      <c r="M38" s="30"/>
      <c r="N38" s="30"/>
      <c r="O38" s="30"/>
      <c r="P38" s="30"/>
      <c r="Q38" s="30"/>
    </row>
    <row r="39" spans="1:17" ht="19.5" customHeight="1" x14ac:dyDescent="0.25">
      <c r="A39" s="29"/>
      <c r="B39" s="29"/>
      <c r="C39" s="29"/>
      <c r="D39" s="29"/>
      <c r="E39" s="29"/>
      <c r="F39" s="25" t="str">
        <f t="shared" si="0"/>
        <v>C</v>
      </c>
      <c r="G39" s="29"/>
      <c r="H39" s="29"/>
      <c r="I39" s="29"/>
      <c r="J39" s="29"/>
      <c r="K39" s="29"/>
      <c r="L39" s="29"/>
      <c r="M39" s="29"/>
      <c r="N39" s="29"/>
      <c r="O39" s="29"/>
      <c r="P39" s="29"/>
      <c r="Q39" s="29"/>
    </row>
    <row r="40" spans="1:17" ht="19.5" customHeight="1" x14ac:dyDescent="0.25">
      <c r="A40" s="30"/>
      <c r="B40" s="30"/>
      <c r="C40" s="30"/>
      <c r="D40" s="30"/>
      <c r="E40" s="30"/>
      <c r="F40" s="18" t="str">
        <f t="shared" si="0"/>
        <v>C</v>
      </c>
      <c r="G40" s="30"/>
      <c r="H40" s="30"/>
      <c r="I40" s="30"/>
      <c r="J40" s="30"/>
      <c r="K40" s="30"/>
      <c r="L40" s="30"/>
      <c r="M40" s="30"/>
      <c r="N40" s="30"/>
      <c r="O40" s="30"/>
      <c r="P40" s="30"/>
      <c r="Q40" s="30"/>
    </row>
    <row r="41" spans="1:17" ht="19.5" customHeight="1" x14ac:dyDescent="0.25">
      <c r="A41" s="29"/>
      <c r="B41" s="29"/>
      <c r="C41" s="29"/>
      <c r="D41" s="29"/>
      <c r="E41" s="29"/>
      <c r="F41" s="25" t="str">
        <f t="shared" si="0"/>
        <v>C</v>
      </c>
      <c r="G41" s="29"/>
      <c r="H41" s="29"/>
      <c r="I41" s="29"/>
      <c r="J41" s="29"/>
      <c r="K41" s="29"/>
      <c r="L41" s="29"/>
      <c r="M41" s="29"/>
      <c r="N41" s="29"/>
      <c r="O41" s="29"/>
      <c r="P41" s="29"/>
      <c r="Q41" s="29"/>
    </row>
    <row r="42" spans="1:17" ht="19.5" customHeight="1" x14ac:dyDescent="0.25">
      <c r="A42" s="30"/>
      <c r="B42" s="30"/>
      <c r="C42" s="30"/>
      <c r="D42" s="30"/>
      <c r="E42" s="30"/>
      <c r="F42" s="18" t="str">
        <f t="shared" si="0"/>
        <v>C</v>
      </c>
      <c r="G42" s="30"/>
      <c r="H42" s="30"/>
      <c r="I42" s="30"/>
      <c r="J42" s="30"/>
      <c r="K42" s="30"/>
      <c r="L42" s="30"/>
      <c r="M42" s="30"/>
      <c r="N42" s="30"/>
      <c r="O42" s="30"/>
      <c r="P42" s="30"/>
      <c r="Q42" s="30"/>
    </row>
    <row r="43" spans="1:17" ht="19.5" customHeight="1" x14ac:dyDescent="0.25">
      <c r="A43" s="29"/>
      <c r="B43" s="29"/>
      <c r="C43" s="29"/>
      <c r="D43" s="29"/>
      <c r="E43" s="29"/>
      <c r="F43" s="25" t="str">
        <f t="shared" si="0"/>
        <v>C</v>
      </c>
      <c r="G43" s="29"/>
      <c r="H43" s="29"/>
      <c r="I43" s="29"/>
      <c r="J43" s="29"/>
      <c r="K43" s="29"/>
      <c r="L43" s="29"/>
      <c r="M43" s="29"/>
      <c r="N43" s="29"/>
      <c r="O43" s="29"/>
      <c r="P43" s="29"/>
      <c r="Q43" s="29"/>
    </row>
    <row r="44" spans="1:17" ht="19.5" customHeight="1" x14ac:dyDescent="0.25">
      <c r="A44" s="30"/>
      <c r="B44" s="30"/>
      <c r="C44" s="30"/>
      <c r="D44" s="30"/>
      <c r="E44" s="30"/>
      <c r="F44" s="18" t="str">
        <f t="shared" si="0"/>
        <v>C</v>
      </c>
      <c r="G44" s="30"/>
      <c r="H44" s="30"/>
      <c r="I44" s="30"/>
      <c r="J44" s="30"/>
      <c r="K44" s="30"/>
      <c r="L44" s="30"/>
      <c r="M44" s="30"/>
      <c r="N44" s="30"/>
      <c r="O44" s="30"/>
      <c r="P44" s="30"/>
      <c r="Q44" s="30"/>
    </row>
    <row r="45" spans="1:17" ht="18" customHeight="1" x14ac:dyDescent="0.25">
      <c r="A45" s="7" t="s">
        <v>189</v>
      </c>
      <c r="B45" s="7"/>
      <c r="C45" s="7"/>
      <c r="D45" s="7"/>
      <c r="E45" s="7"/>
      <c r="F45" s="7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</row>
  </sheetData>
  <autoFilter ref="A7:Q44" xr:uid="{00000000-0009-0000-0000-000000000000}"/>
  <mergeCells count="16">
    <mergeCell ref="P5:Q5"/>
    <mergeCell ref="A45:Q45"/>
    <mergeCell ref="A5:C5"/>
    <mergeCell ref="D5:F5"/>
    <mergeCell ref="G5:I5"/>
    <mergeCell ref="J5:L5"/>
    <mergeCell ref="M5:O5"/>
    <mergeCell ref="A1:Q1"/>
    <mergeCell ref="A2:L2"/>
    <mergeCell ref="M2:Q2"/>
    <mergeCell ref="A4:C4"/>
    <mergeCell ref="D4:F4"/>
    <mergeCell ref="G4:I4"/>
    <mergeCell ref="J4:L4"/>
    <mergeCell ref="M4:O4"/>
    <mergeCell ref="P4:Q4"/>
  </mergeCells>
  <conditionalFormatting sqref="A8:Q44">
    <cfRule type="expression" dxfId="7" priority="6">
      <formula>AND($O8&lt;&gt;"",ISNUMBER(DATEVALUE(TEXT($O8,"DD.MM.YYYY"))),$O8&lt;TODAY())</formula>
    </cfRule>
  </conditionalFormatting>
  <conditionalFormatting sqref="E8:E44">
    <cfRule type="expression" dxfId="6" priority="2">
      <formula>$E8="Aktiv"</formula>
    </cfRule>
    <cfRule type="expression" dxfId="5" priority="3">
      <formula>$E8="Inaktiv"</formula>
    </cfRule>
    <cfRule type="expression" dxfId="4" priority="4">
      <formula>$E8="Potenzial"</formula>
    </cfRule>
    <cfRule type="expression" dxfId="3" priority="5">
      <formula>$E8="Gesperrt"</formula>
    </cfRule>
  </conditionalFormatting>
  <conditionalFormatting sqref="F8:F44">
    <cfRule type="expression" dxfId="2" priority="7">
      <formula>$F8="A"</formula>
    </cfRule>
    <cfRule type="expression" dxfId="1" priority="8">
      <formula>$F8="B"</formula>
    </cfRule>
    <cfRule type="expression" dxfId="0" priority="9">
      <formula>$F8="C"</formula>
    </cfRule>
  </conditionalFormatting>
  <dataValidations count="3">
    <dataValidation type="list" allowBlank="1" promptTitle="Kundenstatus" prompt="Status auswählen" sqref="E8:E44" xr:uid="{00000000-0002-0000-0000-000000000000}">
      <formula1>"Aktiv,Inaktiv,Potenzial,Gesperrt"</formula1>
      <formula2>0</formula2>
    </dataValidation>
    <dataValidation type="list" allowBlank="1" promptTitle="Kundentyp" prompt="Typ auswählen" sqref="D8:D44" xr:uid="{00000000-0002-0000-0000-000001000000}">
      <formula1>"B2B,B2C,Freelancer,Freiberufler,Behörde,Sonstiges"</formula1>
      <formula2>0</formula2>
    </dataValidation>
    <dataValidation type="list" allowBlank="1" sqref="L8:L44" xr:uid="{00000000-0002-0000-0000-000002000000}">
      <formula1>"DE,AT,CH,LU,FR,NL,IT,ES,PL,CZ,GB,US,Sonstiges"</formula1>
      <formula2>0</formula2>
    </dataValidation>
  </dataValidations>
  <pageMargins left="0.75" right="0.75" top="1" bottom="1" header="0.511811023622047" footer="0.511811023622047"/>
  <pageSetup paperSize="9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C8962E"/>
  </sheetPr>
  <dimension ref="A1:H25"/>
  <sheetViews>
    <sheetView showGridLines="0" zoomScaleNormal="100" workbookViewId="0"/>
  </sheetViews>
  <sheetFormatPr baseColWidth="10" defaultColWidth="8.7109375" defaultRowHeight="15" x14ac:dyDescent="0.25"/>
  <cols>
    <col min="1" max="1" width="2" customWidth="1"/>
    <col min="2" max="2" width="18" customWidth="1"/>
    <col min="3" max="7" width="16" customWidth="1"/>
    <col min="8" max="8" width="2" customWidth="1"/>
  </cols>
  <sheetData>
    <row r="1" spans="1:8" ht="21.75" customHeight="1" x14ac:dyDescent="0.25">
      <c r="A1" s="13" t="s">
        <v>190</v>
      </c>
      <c r="B1" s="13"/>
      <c r="C1" s="13"/>
      <c r="D1" s="13"/>
      <c r="E1" s="13"/>
      <c r="F1" s="13"/>
      <c r="G1" s="13"/>
      <c r="H1" s="13"/>
    </row>
    <row r="2" spans="1:8" ht="45.75" customHeight="1" x14ac:dyDescent="0.25">
      <c r="A2" s="12" t="s">
        <v>191</v>
      </c>
      <c r="B2" s="12"/>
      <c r="C2" s="12"/>
      <c r="D2" s="12"/>
      <c r="E2" s="12"/>
      <c r="F2" s="12"/>
      <c r="G2" s="12"/>
      <c r="H2" s="12"/>
    </row>
    <row r="3" spans="1:8" ht="21.75" customHeight="1" x14ac:dyDescent="0.25">
      <c r="A3" s="14"/>
      <c r="B3" s="14"/>
      <c r="C3" s="14"/>
      <c r="D3" s="14"/>
      <c r="E3" s="14"/>
      <c r="F3" s="14"/>
      <c r="G3" s="14"/>
      <c r="H3" s="14"/>
    </row>
    <row r="4" spans="1:8" ht="24" customHeight="1" x14ac:dyDescent="0.25">
      <c r="B4" s="6" t="s">
        <v>192</v>
      </c>
      <c r="C4" s="6"/>
      <c r="D4" s="6"/>
      <c r="E4" s="6"/>
      <c r="F4" s="6"/>
      <c r="G4" s="6"/>
    </row>
    <row r="5" spans="1:8" ht="21.75" customHeight="1" x14ac:dyDescent="0.25">
      <c r="B5" s="31" t="s">
        <v>29</v>
      </c>
      <c r="C5" s="32">
        <f>COUNTIF(Kundenliste!E8:E44,"Aktiv")</f>
        <v>12</v>
      </c>
      <c r="D5" s="5"/>
      <c r="E5" s="5"/>
      <c r="F5" s="5"/>
      <c r="G5" s="5"/>
    </row>
    <row r="6" spans="1:8" ht="21.75" customHeight="1" x14ac:dyDescent="0.25">
      <c r="B6" s="33" t="s">
        <v>102</v>
      </c>
      <c r="C6" s="34">
        <f>COUNTIF(Kundenliste!E8:E44,"Inaktiv")</f>
        <v>2</v>
      </c>
      <c r="D6" s="4"/>
      <c r="E6" s="4"/>
      <c r="F6" s="4"/>
      <c r="G6" s="4"/>
    </row>
    <row r="7" spans="1:8" ht="21.75" customHeight="1" x14ac:dyDescent="0.25">
      <c r="B7" s="35" t="s">
        <v>133</v>
      </c>
      <c r="C7" s="36">
        <f>COUNTIF(Kundenliste!E8:E44,"Potenzial")</f>
        <v>1</v>
      </c>
      <c r="D7" s="3"/>
      <c r="E7" s="3"/>
      <c r="F7" s="3"/>
      <c r="G7" s="3"/>
    </row>
    <row r="8" spans="1:8" ht="21.75" customHeight="1" x14ac:dyDescent="0.25">
      <c r="B8" s="37" t="s">
        <v>193</v>
      </c>
      <c r="C8" s="38">
        <f>COUNTIF(Kundenliste!E8:E44,"Gesperrt")</f>
        <v>0</v>
      </c>
      <c r="D8" s="2"/>
      <c r="E8" s="2"/>
      <c r="F8" s="2"/>
      <c r="G8" s="2"/>
    </row>
    <row r="9" spans="1:8" ht="7.5" customHeight="1" x14ac:dyDescent="0.25">
      <c r="A9" s="14"/>
      <c r="B9" s="14"/>
      <c r="C9" s="14"/>
      <c r="D9" s="14"/>
      <c r="E9" s="14"/>
      <c r="F9" s="14"/>
      <c r="G9" s="14"/>
      <c r="H9" s="14"/>
    </row>
    <row r="10" spans="1:8" ht="24" customHeight="1" x14ac:dyDescent="0.25">
      <c r="B10" s="6" t="s">
        <v>194</v>
      </c>
      <c r="C10" s="6"/>
      <c r="D10" s="6"/>
      <c r="E10" s="6"/>
      <c r="F10" s="6"/>
      <c r="G10" s="6"/>
    </row>
    <row r="11" spans="1:8" ht="18" customHeight="1" x14ac:dyDescent="0.25">
      <c r="B11" s="39" t="s">
        <v>195</v>
      </c>
      <c r="C11" s="39" t="s">
        <v>196</v>
      </c>
      <c r="D11" s="39" t="s">
        <v>197</v>
      </c>
      <c r="E11" s="39"/>
      <c r="F11" s="39"/>
      <c r="G11" s="39" t="s">
        <v>198</v>
      </c>
    </row>
    <row r="12" spans="1:8" ht="21.75" customHeight="1" x14ac:dyDescent="0.25">
      <c r="B12" s="40" t="s">
        <v>199</v>
      </c>
      <c r="C12" s="41">
        <f>COUNTIF(Kundenliste!F8:F44,"A")</f>
        <v>5</v>
      </c>
      <c r="D12" s="42">
        <f>SUMIF(Kundenliste!F8:F44,"A",Kundenliste!M8:M44)</f>
        <v>984500</v>
      </c>
      <c r="E12" s="43"/>
      <c r="F12" s="43"/>
      <c r="G12" s="44" t="s">
        <v>200</v>
      </c>
    </row>
    <row r="13" spans="1:8" ht="21.75" customHeight="1" x14ac:dyDescent="0.25">
      <c r="B13" s="45" t="s">
        <v>201</v>
      </c>
      <c r="C13" s="46">
        <f>COUNTIF(Kundenliste!F8:F44,"B")</f>
        <v>7</v>
      </c>
      <c r="D13" s="47">
        <f>SUMIF(Kundenliste!F8:F44,"B",Kundenliste!M8:M44)</f>
        <v>433300</v>
      </c>
      <c r="E13" s="48"/>
      <c r="F13" s="48"/>
      <c r="G13" s="49" t="s">
        <v>202</v>
      </c>
    </row>
    <row r="14" spans="1:8" ht="21.75" customHeight="1" x14ac:dyDescent="0.25">
      <c r="B14" s="50" t="s">
        <v>203</v>
      </c>
      <c r="C14" s="51">
        <f>COUNTIF(Kundenliste!F8:F44,"C")</f>
        <v>25</v>
      </c>
      <c r="D14" s="52">
        <f>SUMIF(Kundenliste!F8:F44,"C",Kundenliste!M8:M44)</f>
        <v>41500</v>
      </c>
      <c r="E14" s="53"/>
      <c r="F14" s="53"/>
      <c r="G14" s="54" t="s">
        <v>204</v>
      </c>
    </row>
    <row r="15" spans="1:8" ht="7.5" customHeight="1" x14ac:dyDescent="0.25">
      <c r="A15" s="14"/>
      <c r="B15" s="14"/>
      <c r="C15" s="14"/>
      <c r="D15" s="14"/>
      <c r="E15" s="14"/>
      <c r="F15" s="14"/>
      <c r="G15" s="14"/>
      <c r="H15" s="14"/>
    </row>
    <row r="16" spans="1:8" ht="24" customHeight="1" x14ac:dyDescent="0.25">
      <c r="B16" s="6" t="s">
        <v>205</v>
      </c>
      <c r="C16" s="6"/>
      <c r="D16" s="6"/>
      <c r="E16" s="6"/>
      <c r="F16" s="6"/>
      <c r="G16" s="6"/>
    </row>
    <row r="17" spans="1:8" ht="18" customHeight="1" x14ac:dyDescent="0.25">
      <c r="B17" s="39" t="s">
        <v>206</v>
      </c>
      <c r="C17" s="39" t="s">
        <v>207</v>
      </c>
      <c r="D17" s="39" t="s">
        <v>23</v>
      </c>
      <c r="E17" s="39" t="s">
        <v>12</v>
      </c>
      <c r="F17" s="39" t="s">
        <v>13</v>
      </c>
      <c r="G17" s="39" t="s">
        <v>208</v>
      </c>
    </row>
    <row r="18" spans="1:8" ht="21.75" customHeight="1" x14ac:dyDescent="0.25">
      <c r="B18" s="55">
        <v>1</v>
      </c>
      <c r="C18" s="27" t="str">
        <f>IFERROR(INDEX(Kundenliste!B$8:B$44,MATCH(LARGE(Kundenliste!M$8:M$44,1),Kundenliste!M$8:M$44,0)),"–")</f>
        <v>Hoffmann Medizintechnik</v>
      </c>
      <c r="D18" s="27" t="str">
        <f>IFERROR(INDEX(Kundenliste!P$8:P$44,MATCH(LARGE(Kundenliste!M$8:M$44,1),Kundenliste!M$8:M$44,0)),"–")</f>
        <v>M. Hoffmann</v>
      </c>
      <c r="E18" s="27" t="str">
        <f>IFERROR(INDEX(Kundenliste!E$8:E$44,MATCH(LARGE(Kundenliste!M$8:M$44,1),Kundenliste!M$8:M$44,0)),"–")</f>
        <v>Aktiv</v>
      </c>
      <c r="F18" s="27" t="str">
        <f>IFERROR(INDEX(Kundenliste!F$8:F$44,MATCH(LARGE(Kundenliste!M$8:M$44,1),Kundenliste!M$8:M$44,0)),"–")</f>
        <v>A</v>
      </c>
      <c r="G18" s="56">
        <f>IFERROR(LARGE(Kundenliste!M$8:M$44,1),0)</f>
        <v>308000</v>
      </c>
    </row>
    <row r="19" spans="1:8" ht="21.75" customHeight="1" x14ac:dyDescent="0.25">
      <c r="B19" s="57">
        <v>2</v>
      </c>
      <c r="C19" s="20" t="str">
        <f>IFERROR(INDEX(Kundenliste!B$8:B$44,MATCH(LARGE(Kundenliste!M$8:M$44,2),Kundenliste!M$8:M$44,0)),"–")</f>
        <v>Schreiber &amp; Söhne KG</v>
      </c>
      <c r="D19" s="20" t="str">
        <f>IFERROR(INDEX(Kundenliste!P$8:P$44,MATCH(LARGE(Kundenliste!M$8:M$44,2),Kundenliste!M$8:M$44,0)),"–")</f>
        <v>L. Wagner</v>
      </c>
      <c r="E19" s="20" t="str">
        <f>IFERROR(INDEX(Kundenliste!E$8:E$44,MATCH(LARGE(Kundenliste!M$8:M$44,2),Kundenliste!M$8:M$44,0)),"–")</f>
        <v>Aktiv</v>
      </c>
      <c r="F19" s="20" t="str">
        <f>IFERROR(INDEX(Kundenliste!F$8:F$44,MATCH(LARGE(Kundenliste!M$8:M$44,2),Kundenliste!M$8:M$44,0)),"–")</f>
        <v>A</v>
      </c>
      <c r="G19" s="58">
        <f>IFERROR(LARGE(Kundenliste!M$8:M$44,2),0)</f>
        <v>215000</v>
      </c>
    </row>
    <row r="20" spans="1:8" ht="21.75" customHeight="1" x14ac:dyDescent="0.25">
      <c r="B20" s="55">
        <v>3</v>
      </c>
      <c r="C20" s="27" t="str">
        <f>IFERROR(INDEX(Kundenliste!B$8:B$44,MATCH(LARGE(Kundenliste!M$8:M$44,3),Kundenliste!M$8:M$44,0)),"–")</f>
        <v>Lehmann Logistik GmbH</v>
      </c>
      <c r="D20" s="27" t="str">
        <f>IFERROR(INDEX(Kundenliste!P$8:P$44,MATCH(LARGE(Kundenliste!M$8:M$44,3),Kundenliste!M$8:M$44,0)),"–")</f>
        <v>M. Hoffmann</v>
      </c>
      <c r="E20" s="27" t="str">
        <f>IFERROR(INDEX(Kundenliste!E$8:E$44,MATCH(LARGE(Kundenliste!M$8:M$44,3),Kundenliste!M$8:M$44,0)),"–")</f>
        <v>Aktiv</v>
      </c>
      <c r="F20" s="27" t="str">
        <f>IFERROR(INDEX(Kundenliste!F$8:F$44,MATCH(LARGE(Kundenliste!M$8:M$44,3),Kundenliste!M$8:M$44,0)),"–")</f>
        <v>A</v>
      </c>
      <c r="G20" s="56">
        <f>IFERROR(LARGE(Kundenliste!M$8:M$44,3),0)</f>
        <v>191000</v>
      </c>
    </row>
    <row r="21" spans="1:8" ht="21.75" customHeight="1" x14ac:dyDescent="0.25">
      <c r="B21" s="57">
        <v>4</v>
      </c>
      <c r="C21" s="20" t="str">
        <f>IFERROR(INDEX(Kundenliste!B$8:B$44,MATCH(LARGE(Kundenliste!M$8:M$44,4),Kundenliste!M$8:M$44,0)),"–")</f>
        <v>Zimmermann Tech GmbH</v>
      </c>
      <c r="D21" s="20" t="str">
        <f>IFERROR(INDEX(Kundenliste!P$8:P$44,MATCH(LARGE(Kundenliste!M$8:M$44,4),Kundenliste!M$8:M$44,0)),"–")</f>
        <v>M. Hoffmann</v>
      </c>
      <c r="E21" s="20" t="str">
        <f>IFERROR(INDEX(Kundenliste!E$8:E$44,MATCH(LARGE(Kundenliste!M$8:M$44,4),Kundenliste!M$8:M$44,0)),"–")</f>
        <v>Aktiv</v>
      </c>
      <c r="F21" s="20" t="str">
        <f>IFERROR(INDEX(Kundenliste!F$8:F$44,MATCH(LARGE(Kundenliste!M$8:M$44,4),Kundenliste!M$8:M$44,0)),"–")</f>
        <v>A</v>
      </c>
      <c r="G21" s="58">
        <f>IFERROR(LARGE(Kundenliste!M$8:M$44,4),0)</f>
        <v>142000</v>
      </c>
    </row>
    <row r="22" spans="1:8" ht="21.75" customHeight="1" x14ac:dyDescent="0.25">
      <c r="B22" s="55">
        <v>5</v>
      </c>
      <c r="C22" s="27" t="str">
        <f>IFERROR(INDEX(Kundenliste!B$8:B$44,MATCH(LARGE(Kundenliste!M$8:M$44,5),Kundenliste!M$8:M$44,0)),"–")</f>
        <v>Müller &amp; Partner GmbH</v>
      </c>
      <c r="D22" s="27" t="str">
        <f>IFERROR(INDEX(Kundenliste!P$8:P$44,MATCH(LARGE(Kundenliste!M$8:M$44,5),Kundenliste!M$8:M$44,0)),"–")</f>
        <v>M. Hoffmann</v>
      </c>
      <c r="E22" s="27" t="str">
        <f>IFERROR(INDEX(Kundenliste!E$8:E$44,MATCH(LARGE(Kundenliste!M$8:M$44,5),Kundenliste!M$8:M$44,0)),"–")</f>
        <v>Aktiv</v>
      </c>
      <c r="F22" s="27" t="str">
        <f>IFERROR(INDEX(Kundenliste!F$8:F$44,MATCH(LARGE(Kundenliste!M$8:M$44,5),Kundenliste!M$8:M$44,0)),"–")</f>
        <v>A</v>
      </c>
      <c r="G22" s="56">
        <f>IFERROR(LARGE(Kundenliste!M$8:M$44,5),0)</f>
        <v>128500</v>
      </c>
    </row>
    <row r="23" spans="1:8" ht="7.5" customHeight="1" x14ac:dyDescent="0.25">
      <c r="A23" s="14"/>
      <c r="B23" s="14"/>
      <c r="C23" s="14"/>
      <c r="D23" s="14"/>
      <c r="E23" s="14"/>
      <c r="F23" s="14"/>
      <c r="G23" s="14"/>
      <c r="H23" s="14"/>
    </row>
    <row r="24" spans="1:8" ht="24" customHeight="1" x14ac:dyDescent="0.25">
      <c r="B24" s="6" t="s">
        <v>209</v>
      </c>
      <c r="C24" s="6"/>
      <c r="D24" s="6"/>
      <c r="E24" s="6"/>
      <c r="F24" s="6"/>
      <c r="G24" s="6"/>
    </row>
    <row r="25" spans="1:8" ht="21.75" customHeight="1" x14ac:dyDescent="0.25">
      <c r="B25" s="1" t="str">
        <f ca="1">IFERROR("Es gibt "&amp;COUNTIF(Kundenliste!O8:O44,"&lt;="&amp;TODAY())-COUNTIF(Kundenliste!O8:O44,"")&amp;" offene Wiedervorlagen, die heute oder früher fällig sind.","Keine Wiedervorlagen")</f>
        <v>Es gibt -24 offene Wiedervorlagen, die heute oder früher fällig sind.</v>
      </c>
      <c r="C25" s="1"/>
      <c r="D25" s="1"/>
      <c r="E25" s="1"/>
      <c r="F25" s="1"/>
      <c r="G25" s="1"/>
    </row>
  </sheetData>
  <mergeCells count="11">
    <mergeCell ref="B25:G25"/>
    <mergeCell ref="D7:G7"/>
    <mergeCell ref="D8:G8"/>
    <mergeCell ref="B10:G10"/>
    <mergeCell ref="B16:G16"/>
    <mergeCell ref="B24:G24"/>
    <mergeCell ref="A1:H1"/>
    <mergeCell ref="A2:H2"/>
    <mergeCell ref="B4:G4"/>
    <mergeCell ref="D5:G5"/>
    <mergeCell ref="D6:G6"/>
  </mergeCells>
  <pageMargins left="0.75" right="0.75" top="1" bottom="1" header="0.511811023622047" footer="0.511811023622047"/>
  <pageSetup paperSize="9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8096B4"/>
  </sheetPr>
  <dimension ref="A1:D27"/>
  <sheetViews>
    <sheetView showGridLines="0" zoomScaleNormal="100" workbookViewId="0"/>
  </sheetViews>
  <sheetFormatPr baseColWidth="10" defaultColWidth="8.7109375" defaultRowHeight="15" x14ac:dyDescent="0.25"/>
  <cols>
    <col min="1" max="1" width="3" customWidth="1"/>
    <col min="2" max="2" width="22" customWidth="1"/>
    <col min="3" max="3" width="55" customWidth="1"/>
    <col min="4" max="4" width="3" customWidth="1"/>
  </cols>
  <sheetData>
    <row r="1" spans="1:4" ht="21.75" customHeight="1" x14ac:dyDescent="0.25">
      <c r="A1" s="13" t="s">
        <v>210</v>
      </c>
      <c r="B1" s="13"/>
      <c r="C1" s="13"/>
      <c r="D1" s="13"/>
    </row>
    <row r="2" spans="1:4" ht="48" customHeight="1" x14ac:dyDescent="0.25">
      <c r="A2" s="12" t="s">
        <v>211</v>
      </c>
      <c r="B2" s="12"/>
      <c r="C2" s="12"/>
      <c r="D2" s="12"/>
    </row>
    <row r="3" spans="1:4" x14ac:dyDescent="0.25">
      <c r="A3" s="14"/>
      <c r="B3" s="14"/>
      <c r="C3" s="14"/>
      <c r="D3" s="14"/>
    </row>
    <row r="4" spans="1:4" ht="25.5" customHeight="1" x14ac:dyDescent="0.25">
      <c r="A4" s="74" t="s">
        <v>212</v>
      </c>
      <c r="B4" s="74"/>
      <c r="C4" s="74"/>
      <c r="D4" s="74"/>
    </row>
    <row r="5" spans="1:4" ht="21.75" customHeight="1" x14ac:dyDescent="0.25">
      <c r="B5" s="59" t="s">
        <v>213</v>
      </c>
      <c r="C5" s="60" t="s">
        <v>214</v>
      </c>
    </row>
    <row r="6" spans="1:4" ht="21.75" customHeight="1" x14ac:dyDescent="0.25">
      <c r="B6" s="61" t="s">
        <v>215</v>
      </c>
      <c r="C6" s="62" t="s">
        <v>216</v>
      </c>
    </row>
    <row r="7" spans="1:4" ht="21.75" customHeight="1" x14ac:dyDescent="0.25">
      <c r="B7" s="59" t="s">
        <v>217</v>
      </c>
      <c r="C7" s="60" t="s">
        <v>218</v>
      </c>
    </row>
    <row r="8" spans="1:4" ht="7.5" customHeight="1" x14ac:dyDescent="0.25">
      <c r="A8" s="14"/>
      <c r="B8" s="14"/>
      <c r="C8" s="14"/>
      <c r="D8" s="14"/>
    </row>
    <row r="9" spans="1:4" ht="25.5" customHeight="1" x14ac:dyDescent="0.25">
      <c r="A9" s="74" t="s">
        <v>219</v>
      </c>
      <c r="B9" s="74"/>
      <c r="C9" s="74"/>
      <c r="D9" s="74"/>
    </row>
    <row r="10" spans="1:4" ht="21.75" customHeight="1" x14ac:dyDescent="0.25">
      <c r="B10" s="61" t="s">
        <v>220</v>
      </c>
      <c r="C10" s="62" t="s">
        <v>221</v>
      </c>
    </row>
    <row r="11" spans="1:4" ht="21.75" customHeight="1" x14ac:dyDescent="0.25">
      <c r="B11" s="59" t="s">
        <v>222</v>
      </c>
      <c r="C11" s="60" t="s">
        <v>223</v>
      </c>
    </row>
    <row r="12" spans="1:4" ht="21.75" customHeight="1" x14ac:dyDescent="0.25">
      <c r="B12" s="61" t="s">
        <v>224</v>
      </c>
      <c r="C12" s="62" t="s">
        <v>225</v>
      </c>
    </row>
    <row r="13" spans="1:4" ht="7.5" customHeight="1" x14ac:dyDescent="0.25">
      <c r="A13" s="14"/>
      <c r="B13" s="14"/>
      <c r="C13" s="14"/>
      <c r="D13" s="14"/>
    </row>
    <row r="14" spans="1:4" ht="25.5" customHeight="1" x14ac:dyDescent="0.25">
      <c r="A14" s="74" t="s">
        <v>226</v>
      </c>
      <c r="B14" s="74"/>
      <c r="C14" s="74"/>
      <c r="D14" s="74"/>
    </row>
    <row r="15" spans="1:4" ht="21.75" customHeight="1" x14ac:dyDescent="0.25">
      <c r="B15" s="61" t="s">
        <v>227</v>
      </c>
      <c r="C15" s="63" t="s">
        <v>228</v>
      </c>
    </row>
    <row r="16" spans="1:4" ht="21.75" customHeight="1" x14ac:dyDescent="0.25">
      <c r="B16" s="64" t="s">
        <v>229</v>
      </c>
      <c r="C16" s="65" t="s">
        <v>230</v>
      </c>
    </row>
    <row r="17" spans="1:4" ht="21.75" customHeight="1" x14ac:dyDescent="0.25">
      <c r="B17" s="66" t="s">
        <v>231</v>
      </c>
      <c r="C17" s="67" t="s">
        <v>232</v>
      </c>
    </row>
    <row r="18" spans="1:4" ht="21.75" customHeight="1" x14ac:dyDescent="0.25">
      <c r="B18" s="68" t="s">
        <v>233</v>
      </c>
      <c r="C18" s="69" t="s">
        <v>234</v>
      </c>
    </row>
    <row r="19" spans="1:4" ht="21.75" customHeight="1" x14ac:dyDescent="0.25">
      <c r="B19" s="70" t="s">
        <v>235</v>
      </c>
      <c r="C19" s="71" t="s">
        <v>236</v>
      </c>
    </row>
    <row r="20" spans="1:4" ht="21.75" customHeight="1" x14ac:dyDescent="0.25">
      <c r="B20" s="72" t="s">
        <v>237</v>
      </c>
      <c r="C20" s="73" t="s">
        <v>238</v>
      </c>
    </row>
    <row r="21" spans="1:4" ht="21.75" customHeight="1" x14ac:dyDescent="0.25">
      <c r="B21" s="68" t="s">
        <v>239</v>
      </c>
      <c r="C21" s="69" t="s">
        <v>240</v>
      </c>
    </row>
    <row r="22" spans="1:4" ht="7.5" customHeight="1" x14ac:dyDescent="0.25">
      <c r="A22" s="14"/>
      <c r="B22" s="14"/>
      <c r="C22" s="14"/>
      <c r="D22" s="14"/>
    </row>
    <row r="23" spans="1:4" ht="25.5" customHeight="1" x14ac:dyDescent="0.25">
      <c r="A23" s="74" t="s">
        <v>241</v>
      </c>
      <c r="B23" s="74"/>
      <c r="C23" s="74"/>
      <c r="D23" s="74"/>
    </row>
    <row r="24" spans="1:4" ht="21.75" customHeight="1" x14ac:dyDescent="0.25">
      <c r="B24" s="61" t="s">
        <v>191</v>
      </c>
      <c r="C24" s="62" t="s">
        <v>242</v>
      </c>
    </row>
    <row r="25" spans="1:4" ht="21.75" customHeight="1" x14ac:dyDescent="0.25">
      <c r="B25" s="59" t="s">
        <v>243</v>
      </c>
      <c r="C25" s="60" t="s">
        <v>244</v>
      </c>
    </row>
    <row r="26" spans="1:4" ht="21.75" customHeight="1" x14ac:dyDescent="0.25">
      <c r="B26" s="61" t="s">
        <v>245</v>
      </c>
      <c r="C26" s="62" t="s">
        <v>246</v>
      </c>
    </row>
    <row r="27" spans="1:4" ht="21.75" customHeight="1" x14ac:dyDescent="0.25">
      <c r="B27" s="59" t="s">
        <v>247</v>
      </c>
      <c r="C27" s="60" t="s">
        <v>248</v>
      </c>
    </row>
  </sheetData>
  <mergeCells count="6">
    <mergeCell ref="A23:D23"/>
    <mergeCell ref="A1:D1"/>
    <mergeCell ref="A2:D2"/>
    <mergeCell ref="A4:D4"/>
    <mergeCell ref="A9:D9"/>
    <mergeCell ref="A14:D14"/>
  </mergeCells>
  <pageMargins left="0.75" right="0.75" top="1" bottom="1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3</vt:i4>
      </vt:variant>
    </vt:vector>
  </HeadingPairs>
  <TitlesOfParts>
    <vt:vector size="3" baseType="lpstr">
      <vt:lpstr>Kundenliste</vt:lpstr>
      <vt:lpstr>Auswertung</vt:lpstr>
      <vt:lpstr>Anleitung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openpyxl</dc:creator>
  <dc:description/>
  <cp:lastModifiedBy>Sergio Jiménez Canales</cp:lastModifiedBy>
  <cp:revision>0</cp:revision>
  <dcterms:created xsi:type="dcterms:W3CDTF">2026-08-22T05:27:36Z</dcterms:created>
  <dcterms:modified xsi:type="dcterms:W3CDTF">2026-08-22T05:45:43Z</dcterms:modified>
  <dc:language>en-US</dc:language>
</cp:coreProperties>
</file>