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456425A2-66A6-4E42-81F8-E750258C4BD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undenliste" sheetId="1" r:id="rId1"/>
    <sheet name="Auswertung &amp; Übersicht" sheetId="2" r:id="rId2"/>
  </sheets>
  <definedNames>
    <definedName name="_xlnm._FilterDatabase" localSheetId="0" hidden="1">Kundenliste!$B$9:$U$9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6" i="2" l="1"/>
  <c r="C25" i="2"/>
  <c r="C24" i="2"/>
  <c r="C23" i="2"/>
  <c r="C22" i="2"/>
  <c r="C21" i="2"/>
  <c r="C20" i="2"/>
  <c r="C17" i="2"/>
  <c r="C16" i="2"/>
  <c r="F15" i="2"/>
  <c r="C15" i="2"/>
  <c r="F14" i="2"/>
  <c r="C14" i="2"/>
  <c r="F13" i="2"/>
  <c r="C13" i="2"/>
  <c r="F10" i="2"/>
  <c r="C10" i="2"/>
  <c r="F9" i="2"/>
  <c r="C9" i="2"/>
  <c r="F8" i="2"/>
  <c r="C8" i="2"/>
  <c r="F7" i="2"/>
  <c r="C7" i="2"/>
  <c r="F6" i="2"/>
  <c r="C6" i="2"/>
  <c r="Q6" i="1"/>
  <c r="O6" i="1"/>
  <c r="M6" i="1"/>
  <c r="K6" i="1"/>
  <c r="I6" i="1"/>
  <c r="G6" i="1"/>
  <c r="E6" i="1"/>
  <c r="C6" i="1"/>
</calcChain>
</file>

<file path=xl/sharedStrings.xml><?xml version="1.0" encoding="utf-8"?>
<sst xmlns="http://schemas.openxmlformats.org/spreadsheetml/2006/main" count="550" uniqueCount="457">
  <si>
    <t xml:space="preserve">  Kundenstammdaten  ·  Kontakthistorie  ·  Segmentierung  ·  Vertriebssteuerung</t>
  </si>
  <si>
    <t xml:space="preserve">  KENNZAHLEN  (automatisch berechnet aus der Liste unten)</t>
  </si>
  <si>
    <t>Kunden gesamt</t>
  </si>
  <si>
    <t>Aktive Kunden</t>
  </si>
  <si>
    <t>Segment A</t>
  </si>
  <si>
    <t>Segment B</t>
  </si>
  <si>
    <t>Segment C</t>
  </si>
  <si>
    <t>Gesamtumsatz (€)</t>
  </si>
  <si>
    <t>Ø Umsatz/Kunde (€)</t>
  </si>
  <si>
    <t>Inaktive Kunden</t>
  </si>
  <si>
    <t>Letzte Aktualisierung:</t>
  </si>
  <si>
    <t>15.08.2026</t>
  </si>
  <si>
    <t xml:space="preserve">  KUNDENDATENBANK</t>
  </si>
  <si>
    <t>Kunden-ID</t>
  </si>
  <si>
    <t>Anrede</t>
  </si>
  <si>
    <t>Vorname</t>
  </si>
  <si>
    <t>Nachname</t>
  </si>
  <si>
    <t>Firma / Organisation</t>
  </si>
  <si>
    <t>E-Mail-Adresse</t>
  </si>
  <si>
    <t>Telefon</t>
  </si>
  <si>
    <t>Straße &amp; Hausnr.</t>
  </si>
  <si>
    <t>PLZ</t>
  </si>
  <si>
    <t>Ort</t>
  </si>
  <si>
    <t>Land</t>
  </si>
  <si>
    <t>Erstkontakt</t>
  </si>
  <si>
    <t>Letzter Kauf</t>
  </si>
  <si>
    <t>Wiedervorlage</t>
  </si>
  <si>
    <t>Jahresumsatz €</t>
  </si>
  <si>
    <t>Segment</t>
  </si>
  <si>
    <t>Status</t>
  </si>
  <si>
    <t>Leadquelle</t>
  </si>
  <si>
    <t>Zuständig</t>
  </si>
  <si>
    <t>Notizen / Bemerkungen</t>
  </si>
  <si>
    <t>KD-2026-001</t>
  </si>
  <si>
    <t>Herr</t>
  </si>
  <si>
    <t>Markus</t>
  </si>
  <si>
    <t>Steinbrenner</t>
  </si>
  <si>
    <t>Steinbrenner Technik GmbH</t>
  </si>
  <si>
    <t>m.steinbrenner@steinbrenner-technik.de</t>
  </si>
  <si>
    <t>+49 211 445566</t>
  </si>
  <si>
    <t>Industriestr. 14</t>
  </si>
  <si>
    <t>40210</t>
  </si>
  <si>
    <t>Düsseldorf</t>
  </si>
  <si>
    <t>Deutschland</t>
  </si>
  <si>
    <t>12.01.2024</t>
  </si>
  <si>
    <t>03.03.2026</t>
  </si>
  <si>
    <t>01.09.2026</t>
  </si>
  <si>
    <t>A</t>
  </si>
  <si>
    <t>Aktiv</t>
  </si>
  <si>
    <t>Messe</t>
  </si>
  <si>
    <t>L. Berger</t>
  </si>
  <si>
    <t>Schlüsselkunde; Jahresvertrag läuft 12/2026</t>
  </si>
  <si>
    <t>KD-2026-002</t>
  </si>
  <si>
    <t>Frau</t>
  </si>
  <si>
    <t>Sandra</t>
  </si>
  <si>
    <t>Vogt</t>
  </si>
  <si>
    <t>Vogt &amp; Partner Beratung</t>
  </si>
  <si>
    <t>s.vogt@vogt-partner.de</t>
  </si>
  <si>
    <t>+49 89 778899</t>
  </si>
  <si>
    <t>Leopoldstr. 88</t>
  </si>
  <si>
    <t>80802</t>
  </si>
  <si>
    <t>München</t>
  </si>
  <si>
    <t>05.03.2024</t>
  </si>
  <si>
    <t>14.07.2026</t>
  </si>
  <si>
    <t>15.09.2026</t>
  </si>
  <si>
    <t>B</t>
  </si>
  <si>
    <t>Empfehlung</t>
  </si>
  <si>
    <t>K. Haas</t>
  </si>
  <si>
    <t>Interesse an neuen Servicepaketen</t>
  </si>
  <si>
    <t>KD-2026-003</t>
  </si>
  <si>
    <t>Tobias</t>
  </si>
  <si>
    <t>Wendt</t>
  </si>
  <si>
    <t>Wendt Logistik e.K.</t>
  </si>
  <si>
    <t>tobias.wendt@wendt-logistik.de</t>
  </si>
  <si>
    <t>+49 40 112233</t>
  </si>
  <si>
    <t>Hafenallee 3</t>
  </si>
  <si>
    <t>20457</t>
  </si>
  <si>
    <t>Hamburg</t>
  </si>
  <si>
    <t>19.04.2023</t>
  </si>
  <si>
    <t>22.01.2026</t>
  </si>
  <si>
    <t>10.10.2026</t>
  </si>
  <si>
    <t>Direktkontakt</t>
  </si>
  <si>
    <t>Upselling-Potential; Fuhrpark expandiert</t>
  </si>
  <si>
    <t>KD-2026-004</t>
  </si>
  <si>
    <t>Melanie</t>
  </si>
  <si>
    <t>Fuchs</t>
  </si>
  <si>
    <t>Fuchs Mediendesign</t>
  </si>
  <si>
    <t>m.fuchs@fuchs-design.de</t>
  </si>
  <si>
    <t>+49 711 334455</t>
  </si>
  <si>
    <t>Schloßstr. 21</t>
  </si>
  <si>
    <t>70173</t>
  </si>
  <si>
    <t>Stuttgart</t>
  </si>
  <si>
    <t>30.06.2025</t>
  </si>
  <si>
    <t>20.09.2026</t>
  </si>
  <si>
    <t>C</t>
  </si>
  <si>
    <t>Website</t>
  </si>
  <si>
    <t>A. Jung</t>
  </si>
  <si>
    <t>Neukunde; erstes Angebot zugesandt</t>
  </si>
  <si>
    <t>KD-2026-005</t>
  </si>
  <si>
    <t>Philipp</t>
  </si>
  <si>
    <t>Hartmann</t>
  </si>
  <si>
    <t>Hartmann Bau GmbH</t>
  </si>
  <si>
    <t>p.hartmann@hartmann-bau.de</t>
  </si>
  <si>
    <t>+49 221 556677</t>
  </si>
  <si>
    <t>Bahnhofspl. 7</t>
  </si>
  <si>
    <t>50667</t>
  </si>
  <si>
    <t>Köln</t>
  </si>
  <si>
    <t>14.09.2022</t>
  </si>
  <si>
    <t>11.04.2026</t>
  </si>
  <si>
    <t>30.09.2026</t>
  </si>
  <si>
    <t>Stammkunde; Rahmenvortrag geplant</t>
  </si>
  <si>
    <t>KD-2026-006</t>
  </si>
  <si>
    <t>Christine</t>
  </si>
  <si>
    <t>Baumann</t>
  </si>
  <si>
    <t>Baumann Consulting AG</t>
  </si>
  <si>
    <t>c.baumann@baumann-ag.de</t>
  </si>
  <si>
    <t>+49 30 667788</t>
  </si>
  <si>
    <t>Friedrichstr. 101</t>
  </si>
  <si>
    <t>10117</t>
  </si>
  <si>
    <t>Berlin</t>
  </si>
  <si>
    <t>22.11.2023</t>
  </si>
  <si>
    <t>18.02.2026</t>
  </si>
  <si>
    <t>05.10.2026</t>
  </si>
  <si>
    <t>LinkedIn</t>
  </si>
  <si>
    <t>Quartalsmeeting vereinbart</t>
  </si>
  <si>
    <t>KD-2026-007</t>
  </si>
  <si>
    <t>Alexander</t>
  </si>
  <si>
    <t>Koch</t>
  </si>
  <si>
    <t>Koch &amp; Söhne OHG</t>
  </si>
  <si>
    <t>a.koch@kochsöhne.de</t>
  </si>
  <si>
    <t>+49 911 889900</t>
  </si>
  <si>
    <t>Ziegelgasse 5</t>
  </si>
  <si>
    <t>90403</t>
  </si>
  <si>
    <t>Nürnberg</t>
  </si>
  <si>
    <t>07.02.2024</t>
  </si>
  <si>
    <t>20.06.2026</t>
  </si>
  <si>
    <t>12.10.2026</t>
  </si>
  <si>
    <t>Preisverhandlung offen</t>
  </si>
  <si>
    <t>KD-2026-008</t>
  </si>
  <si>
    <t>Laura</t>
  </si>
  <si>
    <t>Zimmermann</t>
  </si>
  <si>
    <t>ZimmerGroup International</t>
  </si>
  <si>
    <t>l.zimmermann@zimmergroup.com</t>
  </si>
  <si>
    <t>+49 69 001122</t>
  </si>
  <si>
    <t>Mainzer Landstr. 55</t>
  </si>
  <si>
    <t>60329</t>
  </si>
  <si>
    <t>Frankfurt</t>
  </si>
  <si>
    <t>03.08.2021</t>
  </si>
  <si>
    <t>09.01.2026</t>
  </si>
  <si>
    <t>01.10.2026</t>
  </si>
  <si>
    <t>Enterprise-Kunde; dedizierter Support</t>
  </si>
  <si>
    <t>KD-2026-009</t>
  </si>
  <si>
    <t>Sebastian</t>
  </si>
  <si>
    <t>Roth</t>
  </si>
  <si>
    <t>Roth Elektrotechnik</t>
  </si>
  <si>
    <t>s.roth@roth-elektro.de</t>
  </si>
  <si>
    <t>+49 621 223344</t>
  </si>
  <si>
    <t>Rheinufer 18</t>
  </si>
  <si>
    <t>68163</t>
  </si>
  <si>
    <t>Mannheim</t>
  </si>
  <si>
    <t>16.05.2025</t>
  </si>
  <si>
    <t>25.10.2026</t>
  </si>
  <si>
    <t>Interessent</t>
  </si>
  <si>
    <t>Kaltakquise</t>
  </si>
  <si>
    <t>Angebot in Bearbeitung</t>
  </si>
  <si>
    <t>KD-2026-010</t>
  </si>
  <si>
    <t>Julia</t>
  </si>
  <si>
    <t>Neumann</t>
  </si>
  <si>
    <t>Neumann Pharma GmbH</t>
  </si>
  <si>
    <t>j.neumann@neumann-pharma.de</t>
  </si>
  <si>
    <t>+49 341 445566</t>
  </si>
  <si>
    <t>Botanischer Weg 9</t>
  </si>
  <si>
    <t>04103</t>
  </si>
  <si>
    <t>Leipzig</t>
  </si>
  <si>
    <t>28.01.2023</t>
  </si>
  <si>
    <t>05.05.2026</t>
  </si>
  <si>
    <t>18.10.2026</t>
  </si>
  <si>
    <t>Zertifizierungsberatung abgeschlossen</t>
  </si>
  <si>
    <t>KD-2026-011</t>
  </si>
  <si>
    <t>Michael</t>
  </si>
  <si>
    <t>Braun</t>
  </si>
  <si>
    <t>Braun &amp; Braun Steuerber.</t>
  </si>
  <si>
    <t>m.braun@braun-steuer.de</t>
  </si>
  <si>
    <t>+49 511 778899</t>
  </si>
  <si>
    <t>Georgstr. 14</t>
  </si>
  <si>
    <t>30159</t>
  </si>
  <si>
    <t>Hannover</t>
  </si>
  <si>
    <t>10.10.2024</t>
  </si>
  <si>
    <t>30.11.2026</t>
  </si>
  <si>
    <t>Kleinkunde; Newsletter abonniert</t>
  </si>
  <si>
    <t>KD-2026-012</t>
  </si>
  <si>
    <t>Sabine</t>
  </si>
  <si>
    <t>Wolf</t>
  </si>
  <si>
    <t>Wolf Architektur + Design</t>
  </si>
  <si>
    <t>s.wolf@wolf-architektur.de</t>
  </si>
  <si>
    <t>+49 761 990011</t>
  </si>
  <si>
    <t>Kaiserstr. 33</t>
  </si>
  <si>
    <t>79098</t>
  </si>
  <si>
    <t>Freiburg</t>
  </si>
  <si>
    <t>25.03.2023</t>
  </si>
  <si>
    <t>28.08.2026</t>
  </si>
  <si>
    <t>10.11.2026</t>
  </si>
  <si>
    <t>Referenzprojekt in Vorbereitung</t>
  </si>
  <si>
    <t>KD-2026-013</t>
  </si>
  <si>
    <t>Florian</t>
  </si>
  <si>
    <t>Müller</t>
  </si>
  <si>
    <t>Müller Automotive Parts</t>
  </si>
  <si>
    <t>f.mueller@mueller-auto.de</t>
  </si>
  <si>
    <t>+49 89 334455</t>
  </si>
  <si>
    <t>Isarring 77</t>
  </si>
  <si>
    <t>81925</t>
  </si>
  <si>
    <t>18.07.2020</t>
  </si>
  <si>
    <t>15.12.2025</t>
  </si>
  <si>
    <t>15.12.2026</t>
  </si>
  <si>
    <t>Inaktiv</t>
  </si>
  <si>
    <t>Kein Kontakt seit 6 Monaten – Reaktivierung geplant</t>
  </si>
  <si>
    <t>KD-2026-014</t>
  </si>
  <si>
    <t>Eva</t>
  </si>
  <si>
    <t>Schulz</t>
  </si>
  <si>
    <t>eva.schulz@privat.de</t>
  </si>
  <si>
    <t>+49 721 556677</t>
  </si>
  <si>
    <t>Gartenstr. 4</t>
  </si>
  <si>
    <t>76133</t>
  </si>
  <si>
    <t>Karlsruhe</t>
  </si>
  <si>
    <t>02.09.2026</t>
  </si>
  <si>
    <t>02.12.2026</t>
  </si>
  <si>
    <t>Privatkundschaft; Produktinfo zugesandt</t>
  </si>
  <si>
    <t>KD-2026-015</t>
  </si>
  <si>
    <t>Andreas</t>
  </si>
  <si>
    <t>Lange</t>
  </si>
  <si>
    <t>Lange Industrieanlagen AG</t>
  </si>
  <si>
    <t>a.lange@lange-industrie.de</t>
  </si>
  <si>
    <t>+49 351 112233</t>
  </si>
  <si>
    <t>Elbestr. 200</t>
  </si>
  <si>
    <t>01069</t>
  </si>
  <si>
    <t>Dresden</t>
  </si>
  <si>
    <t>14.03.2022</t>
  </si>
  <si>
    <t>04.04.2026</t>
  </si>
  <si>
    <t>20.11.2026</t>
  </si>
  <si>
    <t>Jahresvertrag; Serviceerweiterung besprochen</t>
  </si>
  <si>
    <t>KD-2026-016</t>
  </si>
  <si>
    <t>KD-2026-017</t>
  </si>
  <si>
    <t>KD-2026-018</t>
  </si>
  <si>
    <t>KD-2026-019</t>
  </si>
  <si>
    <t>KD-2026-020</t>
  </si>
  <si>
    <t>KD-2026-021</t>
  </si>
  <si>
    <t>KD-2026-022</t>
  </si>
  <si>
    <t>KD-2026-023</t>
  </si>
  <si>
    <t>KD-2026-024</t>
  </si>
  <si>
    <t>KD-2026-025</t>
  </si>
  <si>
    <t>KD-2026-026</t>
  </si>
  <si>
    <t>KD-2026-027</t>
  </si>
  <si>
    <t>KD-2026-028</t>
  </si>
  <si>
    <t>KD-2026-029</t>
  </si>
  <si>
    <t>KD-2026-030</t>
  </si>
  <si>
    <t>KD-2026-031</t>
  </si>
  <si>
    <t>KD-2026-032</t>
  </si>
  <si>
    <t>KD-2026-033</t>
  </si>
  <si>
    <t>KD-2026-034</t>
  </si>
  <si>
    <t>KD-2026-035</t>
  </si>
  <si>
    <t>KD-2026-036</t>
  </si>
  <si>
    <t>KD-2026-037</t>
  </si>
  <si>
    <t>KD-2026-038</t>
  </si>
  <si>
    <t>KD-2026-039</t>
  </si>
  <si>
    <t>KD-2026-040</t>
  </si>
  <si>
    <t>KD-2026-041</t>
  </si>
  <si>
    <t>KD-2026-042</t>
  </si>
  <si>
    <t>KD-2026-043</t>
  </si>
  <si>
    <t>KD-2026-044</t>
  </si>
  <si>
    <t>KD-2026-045</t>
  </si>
  <si>
    <t>KD-2026-046</t>
  </si>
  <si>
    <t>KD-2026-047</t>
  </si>
  <si>
    <t>KD-2026-048</t>
  </si>
  <si>
    <t>KD-2026-049</t>
  </si>
  <si>
    <t>KD-2026-050</t>
  </si>
  <si>
    <t>KD-2026-051</t>
  </si>
  <si>
    <t>KD-2026-052</t>
  </si>
  <si>
    <t>KD-2026-053</t>
  </si>
  <si>
    <t>KD-2026-054</t>
  </si>
  <si>
    <t>KD-2026-055</t>
  </si>
  <si>
    <t>KD-2026-056</t>
  </si>
  <si>
    <t>KD-2026-057</t>
  </si>
  <si>
    <t>KD-2026-058</t>
  </si>
  <si>
    <t>KD-2026-059</t>
  </si>
  <si>
    <t>KD-2026-060</t>
  </si>
  <si>
    <t>KD-2026-061</t>
  </si>
  <si>
    <t>KD-2026-062</t>
  </si>
  <si>
    <t>KD-2026-063</t>
  </si>
  <si>
    <t>KD-2026-064</t>
  </si>
  <si>
    <t>KD-2026-065</t>
  </si>
  <si>
    <t>KD-2026-066</t>
  </si>
  <si>
    <t>KD-2026-067</t>
  </si>
  <si>
    <t>KD-2026-068</t>
  </si>
  <si>
    <t>KD-2026-069</t>
  </si>
  <si>
    <t>KD-2026-070</t>
  </si>
  <si>
    <t>KD-2026-071</t>
  </si>
  <si>
    <t>KD-2026-072</t>
  </si>
  <si>
    <t>KD-2026-073</t>
  </si>
  <si>
    <t>KD-2026-074</t>
  </si>
  <si>
    <t>KD-2026-075</t>
  </si>
  <si>
    <t>KD-2026-076</t>
  </si>
  <si>
    <t>KD-2026-077</t>
  </si>
  <si>
    <t>KD-2026-078</t>
  </si>
  <si>
    <t>KD-2026-079</t>
  </si>
  <si>
    <t>KD-2026-080</t>
  </si>
  <si>
    <t>KD-2026-081</t>
  </si>
  <si>
    <t>KD-2026-082</t>
  </si>
  <si>
    <t>KD-2026-083</t>
  </si>
  <si>
    <t>KD-2026-084</t>
  </si>
  <si>
    <t>KD-2026-085</t>
  </si>
  <si>
    <t>KD-2026-086</t>
  </si>
  <si>
    <t>KD-2026-087</t>
  </si>
  <si>
    <t>KD-2026-088</t>
  </si>
  <si>
    <t>KD-2026-089</t>
  </si>
  <si>
    <t>KD-2026-090</t>
  </si>
  <si>
    <t>KD-2026-091</t>
  </si>
  <si>
    <t>KD-2026-092</t>
  </si>
  <si>
    <t>KD-2026-093</t>
  </si>
  <si>
    <t>KD-2026-094</t>
  </si>
  <si>
    <t>KD-2026-095</t>
  </si>
  <si>
    <t>KD-2026-096</t>
  </si>
  <si>
    <t>KD-2026-097</t>
  </si>
  <si>
    <t>KD-2026-098</t>
  </si>
  <si>
    <t>KD-2026-099</t>
  </si>
  <si>
    <t>KD-2026-100</t>
  </si>
  <si>
    <t>KD-2026-101</t>
  </si>
  <si>
    <t>KD-2026-102</t>
  </si>
  <si>
    <t>KD-2026-103</t>
  </si>
  <si>
    <t>KD-2026-104</t>
  </si>
  <si>
    <t>KD-2026-105</t>
  </si>
  <si>
    <t>KD-2026-106</t>
  </si>
  <si>
    <t>KD-2026-107</t>
  </si>
  <si>
    <t>KD-2026-108</t>
  </si>
  <si>
    <t>KD-2026-109</t>
  </si>
  <si>
    <t>KD-2026-110</t>
  </si>
  <si>
    <t>KD-2026-111</t>
  </si>
  <si>
    <t>KD-2026-112</t>
  </si>
  <si>
    <t>KD-2026-113</t>
  </si>
  <si>
    <t>KD-2026-114</t>
  </si>
  <si>
    <t>KD-2026-115</t>
  </si>
  <si>
    <t>KD-2026-116</t>
  </si>
  <si>
    <t>KD-2026-117</t>
  </si>
  <si>
    <t>KD-2026-118</t>
  </si>
  <si>
    <t>KD-2026-119</t>
  </si>
  <si>
    <t>KD-2026-120</t>
  </si>
  <si>
    <t>KD-2026-121</t>
  </si>
  <si>
    <t>KD-2026-122</t>
  </si>
  <si>
    <t>KD-2026-123</t>
  </si>
  <si>
    <t>KD-2026-124</t>
  </si>
  <si>
    <t>KD-2026-125</t>
  </si>
  <si>
    <t>KD-2026-126</t>
  </si>
  <si>
    <t>KD-2026-127</t>
  </si>
  <si>
    <t>KD-2026-128</t>
  </si>
  <si>
    <t>KD-2026-129</t>
  </si>
  <si>
    <t>KD-2026-130</t>
  </si>
  <si>
    <t>KD-2026-131</t>
  </si>
  <si>
    <t>KD-2026-132</t>
  </si>
  <si>
    <t>KD-2026-133</t>
  </si>
  <si>
    <t>KD-2026-134</t>
  </si>
  <si>
    <t>KD-2026-135</t>
  </si>
  <si>
    <t>KD-2026-136</t>
  </si>
  <si>
    <t>KD-2026-137</t>
  </si>
  <si>
    <t>KD-2026-138</t>
  </si>
  <si>
    <t>KD-2026-139</t>
  </si>
  <si>
    <t>KD-2026-140</t>
  </si>
  <si>
    <t>KD-2026-141</t>
  </si>
  <si>
    <t>KD-2026-142</t>
  </si>
  <si>
    <t>KD-2026-143</t>
  </si>
  <si>
    <t>KD-2026-144</t>
  </si>
  <si>
    <t>KD-2026-145</t>
  </si>
  <si>
    <t>KD-2026-146</t>
  </si>
  <si>
    <t>KD-2026-147</t>
  </si>
  <si>
    <t>KD-2026-148</t>
  </si>
  <si>
    <t>KD-2026-149</t>
  </si>
  <si>
    <t>KD-2026-150</t>
  </si>
  <si>
    <t>KD-2026-151</t>
  </si>
  <si>
    <t>KD-2026-152</t>
  </si>
  <si>
    <t>KD-2026-153</t>
  </si>
  <si>
    <t>KD-2026-154</t>
  </si>
  <si>
    <t>KD-2026-155</t>
  </si>
  <si>
    <t>KD-2026-156</t>
  </si>
  <si>
    <t>KD-2026-157</t>
  </si>
  <si>
    <t>KD-2026-158</t>
  </si>
  <si>
    <t>KD-2026-159</t>
  </si>
  <si>
    <t>KD-2026-160</t>
  </si>
  <si>
    <t>KD-2026-161</t>
  </si>
  <si>
    <t>KD-2026-162</t>
  </si>
  <si>
    <t>KD-2026-163</t>
  </si>
  <si>
    <t>KD-2026-164</t>
  </si>
  <si>
    <t>KD-2026-165</t>
  </si>
  <si>
    <t>KD-2026-166</t>
  </si>
  <si>
    <t>KD-2026-167</t>
  </si>
  <si>
    <t>KD-2026-168</t>
  </si>
  <si>
    <t>KD-2026-169</t>
  </si>
  <si>
    <t>KD-2026-170</t>
  </si>
  <si>
    <t>KD-2026-171</t>
  </si>
  <si>
    <t>KD-2026-172</t>
  </si>
  <si>
    <t>KD-2026-173</t>
  </si>
  <si>
    <t>KD-2026-174</t>
  </si>
  <si>
    <t>KD-2026-175</t>
  </si>
  <si>
    <t>KD-2026-176</t>
  </si>
  <si>
    <t>KD-2026-177</t>
  </si>
  <si>
    <t>KD-2026-178</t>
  </si>
  <si>
    <t>KD-2026-179</t>
  </si>
  <si>
    <t>KD-2026-180</t>
  </si>
  <si>
    <t>KD-2026-181</t>
  </si>
  <si>
    <t>KD-2026-182</t>
  </si>
  <si>
    <t>KD-2026-183</t>
  </si>
  <si>
    <t>KD-2026-184</t>
  </si>
  <si>
    <t>KD-2026-185</t>
  </si>
  <si>
    <t>KD-2026-186</t>
  </si>
  <si>
    <t>KD-2026-187</t>
  </si>
  <si>
    <t>KD-2026-188</t>
  </si>
  <si>
    <t>KD-2026-189</t>
  </si>
  <si>
    <t>KD-2026-190</t>
  </si>
  <si>
    <t>KD-2026-191</t>
  </si>
  <si>
    <t>KD-2026-192</t>
  </si>
  <si>
    <t>KD-2026-193</t>
  </si>
  <si>
    <t>KD-2026-194</t>
  </si>
  <si>
    <t>KD-2026-195</t>
  </si>
  <si>
    <t>KD-2026-196</t>
  </si>
  <si>
    <t>KD-2026-197</t>
  </si>
  <si>
    <t>KD-2026-198</t>
  </si>
  <si>
    <t>KD-2026-199</t>
  </si>
  <si>
    <t>KD-2026-200</t>
  </si>
  <si>
    <t xml:space="preserve">  ℹ  Hinweis: Gelbe Felder = Benutzereingabe  |  Mintgrüne Felder = berechnet  |  Segment-Dropdowns, Status-Dropdowns &amp; Wiedervorlage-Markierungen sind aktiv  |  Datenschutz gemäß DSGVO beachten</t>
  </si>
  <si>
    <t xml:space="preserve">  AUSWERTUNG &amp; ÜBERSICHT  –  Kundenliste 2026</t>
  </si>
  <si>
    <t xml:space="preserve">  Alle Werte werden automatisch aus dem Blatt »Kundenliste« berechnet</t>
  </si>
  <si>
    <t xml:space="preserve">  KUNDEN NACH SEGMENT</t>
  </si>
  <si>
    <t xml:space="preserve">  UMSATZAUSWERTUNG (€)</t>
  </si>
  <si>
    <t>Segment A (Schlüsselkunde)</t>
  </si>
  <si>
    <t>Gesamtumsatz (alle Kunden)</t>
  </si>
  <si>
    <t>Segment B (Entwicklungskunde)</t>
  </si>
  <si>
    <t>Ø Umsatz pro Kunde</t>
  </si>
  <si>
    <t>Segment C (Kleinkunde)</t>
  </si>
  <si>
    <t>Umsatz Segment A</t>
  </si>
  <si>
    <t>Interessenten</t>
  </si>
  <si>
    <t>Umsatz Segment B</t>
  </si>
  <si>
    <t>Gesamt (alle Einträge)</t>
  </si>
  <si>
    <t>Umsatz Segment C</t>
  </si>
  <si>
    <t xml:space="preserve">  KUNDEN NACH STATUS</t>
  </si>
  <si>
    <t xml:space="preserve">  KUNDEN NACH ZUSTÄNDIGEM</t>
  </si>
  <si>
    <t>Verloren</t>
  </si>
  <si>
    <t>Pausiert</t>
  </si>
  <si>
    <t xml:space="preserve">  KUNDEN NACH LEADQUELLE</t>
  </si>
  <si>
    <t>Sonstiges</t>
  </si>
  <si>
    <t xml:space="preserve">  LEGENDE &amp; HINWEISE</t>
  </si>
  <si>
    <t>Schlüsselkunde – Höchstumsatz, intensive Betreuung</t>
  </si>
  <si>
    <t>Entwicklungskunde – Wachstumspotenzial vorhanden</t>
  </si>
  <si>
    <t>Kleinkunde – Standardbetreuung</t>
  </si>
  <si>
    <t>Status: Aktiv</t>
  </si>
  <si>
    <t>Laufende Kundenbeziehung</t>
  </si>
  <si>
    <t>Status: Inaktiv</t>
  </si>
  <si>
    <t>Kein Umsatz seit &gt;6 Monaten – Reaktivierung prüfen</t>
  </si>
  <si>
    <t>Rote Markierung = Datum überfällig oder heute fällig</t>
  </si>
  <si>
    <t xml:space="preserve">  ℹ  DSGVO-Hinweis: Diese Liste enthält personenbezogene Daten. Zugriff nur für autorisierte Mitarbeiter. Datei passwortgeschützt aufbewahren.</t>
  </si>
  <si>
    <t xml:space="preserve">  KUNDENLISTE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</si>
</sst>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"/>
  </numFmts>
  <fonts count="30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i/>
      <sz val="9"/>
      <color rgb="FF8FBFB4"/>
      <name val="Calibri"/>
      <charset val="1"/>
    </font>
    <font>
      <b/>
      <sz val="9"/>
      <color rgb="FFFFFFFF"/>
      <name val="Calibri"/>
      <charset val="1"/>
    </font>
    <font>
      <b/>
      <sz val="8"/>
      <color rgb="FF6B8C84"/>
      <name val="Calibri"/>
      <charset val="1"/>
    </font>
    <font>
      <b/>
      <sz val="14"/>
      <color rgb="FF1A3C34"/>
      <name val="Calibri"/>
      <charset val="1"/>
    </font>
    <font>
      <b/>
      <sz val="12"/>
      <color rgb="FF1A3C34"/>
      <name val="Calibri"/>
      <charset val="1"/>
    </font>
    <font>
      <b/>
      <sz val="9"/>
      <color rgb="FF1A3C34"/>
      <name val="Calibri"/>
      <charset val="1"/>
    </font>
    <font>
      <sz val="9"/>
      <color rgb="FF6B8C84"/>
      <name val="Calibri"/>
      <charset val="1"/>
    </font>
    <font>
      <sz val="9"/>
      <color rgb="FF1A2E28"/>
      <name val="Calibri"/>
      <charset val="1"/>
    </font>
    <font>
      <b/>
      <sz val="9"/>
      <color rgb="FF1A2E28"/>
      <name val="Calibri"/>
      <charset val="1"/>
    </font>
    <font>
      <sz val="9"/>
      <color rgb="FF1A5276"/>
      <name val="Calibri"/>
      <charset val="1"/>
    </font>
    <font>
      <b/>
      <sz val="9"/>
      <color rgb="FFD68910"/>
      <name val="Calibri"/>
      <charset val="1"/>
    </font>
    <font>
      <b/>
      <sz val="10"/>
      <color rgb="FF1A3C34"/>
      <name val="Calibri"/>
      <charset val="1"/>
    </font>
    <font>
      <i/>
      <sz val="8"/>
      <color rgb="FF6B8C84"/>
      <name val="Calibri"/>
      <charset val="1"/>
    </font>
    <font>
      <b/>
      <sz val="9"/>
      <color rgb="FFCCDDCC"/>
      <name val="Calibri"/>
      <charset val="1"/>
    </font>
    <font>
      <i/>
      <sz val="8"/>
      <color rgb="FF8FBFB4"/>
      <name val="Calibri"/>
      <charset val="1"/>
    </font>
    <font>
      <b/>
      <sz val="22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1A2E28"/>
      <name val="Calibri"/>
      <charset val="1"/>
    </font>
    <font>
      <b/>
      <sz val="13"/>
      <color rgb="FF1E7E5E"/>
      <name val="Calibri"/>
      <charset val="1"/>
    </font>
    <font>
      <b/>
      <sz val="13"/>
      <color rgb="FF1A3C34"/>
      <name val="Calibri"/>
      <charset val="1"/>
    </font>
    <font>
      <b/>
      <sz val="13"/>
      <color rgb="FF1A5276"/>
      <name val="Calibri"/>
      <charset val="1"/>
    </font>
    <font>
      <b/>
      <sz val="13"/>
      <color rgb="FFD68910"/>
      <name val="Calibri"/>
      <charset val="1"/>
    </font>
    <font>
      <b/>
      <sz val="13"/>
      <color rgb="FF8E44AD"/>
      <name val="Calibri"/>
      <charset val="1"/>
    </font>
    <font>
      <b/>
      <sz val="13"/>
      <color rgb="FF1A2E28"/>
      <name val="Calibri"/>
      <charset val="1"/>
    </font>
    <font>
      <b/>
      <sz val="13"/>
      <color rgb="FFC0392B"/>
      <name val="Calibri"/>
      <charset val="1"/>
    </font>
    <font>
      <b/>
      <sz val="9"/>
      <color rgb="FF1E7E5E"/>
      <name val="Calibri"/>
      <charset val="1"/>
    </font>
    <font>
      <b/>
      <sz val="9"/>
      <color rgb="FF1A5276"/>
      <name val="Calibri"/>
      <charset val="1"/>
    </font>
    <font>
      <b/>
      <sz val="9"/>
      <color rgb="FFC0392B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1A3C34"/>
        <bgColor rgb="FF1A2E28"/>
      </patternFill>
    </fill>
    <fill>
      <patternFill patternType="solid">
        <fgColor rgb="FF2D5A4E"/>
        <bgColor rgb="FF1A5276"/>
      </patternFill>
    </fill>
    <fill>
      <patternFill patternType="solid">
        <fgColor rgb="FF3D7A6A"/>
        <bgColor rgb="FF1E7E5E"/>
      </patternFill>
    </fill>
    <fill>
      <patternFill patternType="solid">
        <fgColor rgb="FFE8F4F0"/>
        <bgColor rgb="FFEBF5FB"/>
      </patternFill>
    </fill>
    <fill>
      <patternFill patternType="solid">
        <fgColor rgb="FFF0FAF7"/>
        <bgColor rgb="FFF5FAF8"/>
      </patternFill>
    </fill>
    <fill>
      <patternFill patternType="solid">
        <fgColor rgb="FFEAFAF1"/>
        <bgColor rgb="FFF0FAF7"/>
      </patternFill>
    </fill>
    <fill>
      <patternFill patternType="solid">
        <fgColor rgb="FFEBF5FB"/>
        <bgColor rgb="FFE8F4F0"/>
      </patternFill>
    </fill>
    <fill>
      <patternFill patternType="solid">
        <fgColor rgb="FFFEF9E7"/>
        <bgColor rgb="FFF5FAF8"/>
      </patternFill>
    </fill>
    <fill>
      <patternFill patternType="solid">
        <fgColor rgb="FFF5FAF8"/>
        <bgColor rgb="FFF0FAF7"/>
      </patternFill>
    </fill>
    <fill>
      <patternFill patternType="solid">
        <fgColor rgb="FFFFFFFF"/>
        <bgColor rgb="FFF5FAF8"/>
      </patternFill>
    </fill>
  </fills>
  <borders count="4">
    <border>
      <left/>
      <right/>
      <top/>
      <bottom/>
      <diagonal/>
    </border>
    <border>
      <left style="thin">
        <color rgb="FFC5D8D2"/>
      </left>
      <right style="thin">
        <color rgb="FFC5D8D2"/>
      </right>
      <top style="thin">
        <color rgb="FFC5D8D2"/>
      </top>
      <bottom style="thin">
        <color rgb="FFC5D8D2"/>
      </bottom>
      <diagonal/>
    </border>
    <border>
      <left style="thin">
        <color rgb="FFC5D8D2"/>
      </left>
      <right/>
      <top style="thin">
        <color rgb="FFC5D8D2"/>
      </top>
      <bottom style="thin">
        <color rgb="FFC5D8D2"/>
      </bottom>
      <diagonal/>
    </border>
    <border>
      <left style="thin">
        <color rgb="FF1A3C34"/>
      </left>
      <right style="thin">
        <color rgb="FF1A3C34"/>
      </right>
      <top style="thin">
        <color rgb="FF1A3C34"/>
      </top>
      <bottom style="thin">
        <color rgb="FF1A3C3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9" fillId="10" borderId="2" xfId="0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0" fillId="10" borderId="1" xfId="0" applyFill="1" applyBorder="1"/>
    <xf numFmtId="164" fontId="0" fillId="5" borderId="1" xfId="0" applyNumberFormat="1" applyFill="1" applyBorder="1"/>
    <xf numFmtId="0" fontId="15" fillId="11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19" fillId="11" borderId="1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center" vertical="center"/>
    </xf>
    <xf numFmtId="164" fontId="21" fillId="5" borderId="1" xfId="0" applyNumberFormat="1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/>
    </xf>
    <xf numFmtId="0" fontId="27" fillId="11" borderId="1" xfId="0" applyFont="1" applyFill="1" applyBorder="1" applyAlignment="1">
      <alignment horizontal="left" vertical="center"/>
    </xf>
    <xf numFmtId="0" fontId="28" fillId="10" borderId="1" xfId="0" applyFont="1" applyFill="1" applyBorder="1" applyAlignment="1">
      <alignment horizontal="left" vertical="center"/>
    </xf>
    <xf numFmtId="0" fontId="12" fillId="11" borderId="1" xfId="0" applyFont="1" applyFill="1" applyBorder="1" applyAlignment="1">
      <alignment horizontal="left" vertical="center"/>
    </xf>
    <xf numFmtId="0" fontId="27" fillId="10" borderId="1" xfId="0" applyFont="1" applyFill="1" applyBorder="1" applyAlignment="1">
      <alignment horizontal="left" vertical="center"/>
    </xf>
    <xf numFmtId="0" fontId="29" fillId="11" borderId="1" xfId="0" applyFont="1" applyFill="1" applyBorder="1" applyAlignment="1">
      <alignment horizontal="left" vertical="center"/>
    </xf>
    <xf numFmtId="0" fontId="29" fillId="10" borderId="1" xfId="0" applyFont="1" applyFill="1" applyBorder="1" applyAlignment="1">
      <alignment horizontal="left" vertical="center"/>
    </xf>
  </cellXfs>
  <cellStyles count="1">
    <cellStyle name="Standard" xfId="0" builtinId="0"/>
  </cellStyles>
  <dxfs count="7">
    <dxf>
      <font>
        <b/>
        <sz val="9"/>
        <color rgb="FF1A5276"/>
        <name val="Calibri"/>
        <charset val="1"/>
      </font>
      <fill>
        <patternFill>
          <bgColor rgb="FFEBF5FB"/>
        </patternFill>
      </fill>
    </dxf>
    <dxf>
      <font>
        <b/>
        <sz val="9"/>
        <color rgb="FF1E7E5E"/>
        <name val="Calibri"/>
        <charset val="1"/>
      </font>
      <fill>
        <patternFill>
          <bgColor rgb="FFEAFAF1"/>
        </patternFill>
      </fill>
    </dxf>
    <dxf>
      <font>
        <b/>
        <sz val="9"/>
        <color rgb="FFC0392B"/>
        <name val="Calibri"/>
        <charset val="1"/>
      </font>
      <fill>
        <patternFill>
          <bgColor rgb="FFFDEDEC"/>
        </patternFill>
      </fill>
    </dxf>
    <dxf>
      <font>
        <b/>
        <sz val="10"/>
        <color rgb="FFFFFFFF"/>
        <name val="Calibri"/>
        <charset val="1"/>
      </font>
      <fill>
        <patternFill>
          <bgColor rgb="FFD68910"/>
        </patternFill>
      </fill>
    </dxf>
    <dxf>
      <font>
        <b/>
        <sz val="10"/>
        <color rgb="FFFFFFFF"/>
        <name val="Calibri"/>
        <charset val="1"/>
      </font>
      <fill>
        <patternFill>
          <bgColor rgb="FF1A5276"/>
        </patternFill>
      </fill>
    </dxf>
    <dxf>
      <font>
        <b/>
        <sz val="10"/>
        <color rgb="FFFFFFFF"/>
        <name val="Calibri"/>
        <charset val="1"/>
      </font>
      <fill>
        <patternFill>
          <bgColor rgb="FF1E7E5E"/>
        </patternFill>
      </fill>
    </dxf>
    <dxf>
      <font>
        <b/>
        <sz val="9"/>
        <color rgb="FFC0392B"/>
        <name val="Calibri"/>
        <charset val="1"/>
      </font>
      <fill>
        <patternFill>
          <bgColor rgb="FFFDED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E5E"/>
      <rgbColor rgb="FFCCDDCC"/>
      <rgbColor rgb="FF6B8C84"/>
      <rgbColor rgb="FF9999FF"/>
      <rgbColor rgb="FF8E44AD"/>
      <rgbColor rgb="FFFEF9E7"/>
      <rgbColor rgb="FFEAFAF1"/>
      <rgbColor rgb="FF660066"/>
      <rgbColor rgb="FFFF8080"/>
      <rgbColor rgb="FF0066CC"/>
      <rgbColor rgb="FFC5D8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4F0"/>
      <rgbColor rgb="FFEBF5FB"/>
      <rgbColor rgb="FFFDEDEC"/>
      <rgbColor rgb="FF8FBFB4"/>
      <rgbColor rgb="FFF0FAF7"/>
      <rgbColor rgb="FFCC99FF"/>
      <rgbColor rgb="FFF5FAF8"/>
      <rgbColor rgb="FF3366FF"/>
      <rgbColor rgb="FF33CCCC"/>
      <rgbColor rgb="FF99CC00"/>
      <rgbColor rgb="FFFFCC00"/>
      <rgbColor rgb="FFD68910"/>
      <rgbColor rgb="FFFF6600"/>
      <rgbColor rgb="FF666699"/>
      <rgbColor rgb="FF969696"/>
      <rgbColor rgb="FF1A3C34"/>
      <rgbColor rgb="FF3D7A6A"/>
      <rgbColor rgb="FF003300"/>
      <rgbColor rgb="FF2D5A4E"/>
      <rgbColor rgb="FFC0392B"/>
      <rgbColor rgb="FF993366"/>
      <rgbColor rgb="FF1A5276"/>
      <rgbColor rgb="FF1A2E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3C34"/>
  </sheetPr>
  <dimension ref="B1:U212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40" sqref="F40"/>
    </sheetView>
  </sheetViews>
  <sheetFormatPr baseColWidth="10" defaultColWidth="8.7109375" defaultRowHeight="15" x14ac:dyDescent="0.25"/>
  <cols>
    <col min="1" max="1" width="2.42578125" customWidth="1"/>
    <col min="2" max="2" width="11.42578125" bestFit="1" customWidth="1"/>
    <col min="3" max="3" width="10.5703125" bestFit="1" customWidth="1"/>
    <col min="4" max="4" width="12" bestFit="1" customWidth="1"/>
    <col min="5" max="5" width="13.140625" bestFit="1" customWidth="1"/>
    <col min="6" max="6" width="23" bestFit="1" customWidth="1"/>
    <col min="7" max="7" width="34" bestFit="1" customWidth="1"/>
    <col min="8" max="8" width="12.140625" bestFit="1" customWidth="1"/>
    <col min="9" max="9" width="17.7109375" bestFit="1" customWidth="1"/>
    <col min="10" max="10" width="8" customWidth="1"/>
    <col min="11" max="11" width="9.5703125" bestFit="1" customWidth="1"/>
    <col min="12" max="12" width="12.5703125" bestFit="1" customWidth="1"/>
    <col min="13" max="13" width="13.7109375" bestFit="1" customWidth="1"/>
    <col min="14" max="14" width="14.140625" bestFit="1" customWidth="1"/>
    <col min="15" max="15" width="16" bestFit="1" customWidth="1"/>
    <col min="16" max="16" width="16.42578125" bestFit="1" customWidth="1"/>
    <col min="17" max="17" width="11.85546875" bestFit="1" customWidth="1"/>
    <col min="18" max="18" width="15.42578125" bestFit="1" customWidth="1"/>
    <col min="19" max="19" width="13.140625" bestFit="1" customWidth="1"/>
    <col min="20" max="20" width="12.42578125" bestFit="1" customWidth="1"/>
    <col min="21" max="21" width="36.42578125" bestFit="1" customWidth="1"/>
    <col min="22" max="22" width="2.42578125" customWidth="1"/>
  </cols>
  <sheetData>
    <row r="1" spans="2:21" ht="7.5" customHeight="1" x14ac:dyDescent="0.25"/>
    <row r="2" spans="2:21" ht="43.5" customHeight="1" x14ac:dyDescent="0.25">
      <c r="B2" s="10" t="s">
        <v>456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21" ht="18" customHeight="1" x14ac:dyDescent="0.25"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2:21" ht="9.75" customHeight="1" x14ac:dyDescent="0.25"/>
    <row r="5" spans="2:21" ht="18" customHeight="1" x14ac:dyDescent="0.25">
      <c r="B5" s="8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2:21" ht="30" customHeight="1" x14ac:dyDescent="0.25">
      <c r="B6" s="11" t="s">
        <v>2</v>
      </c>
      <c r="C6" s="12">
        <f>COUNTA(B10:B209)</f>
        <v>200</v>
      </c>
      <c r="D6" s="11" t="s">
        <v>3</v>
      </c>
      <c r="E6" s="12">
        <f>COUNTIF(R10:R209,"Aktiv")</f>
        <v>12</v>
      </c>
      <c r="F6" s="11" t="s">
        <v>4</v>
      </c>
      <c r="G6" s="12">
        <f>COUNTIF(Q10:Q209,"A")</f>
        <v>6</v>
      </c>
      <c r="H6" s="11" t="s">
        <v>5</v>
      </c>
      <c r="I6" s="12">
        <f>COUNTIF(Q10:Q209,"B")</f>
        <v>5</v>
      </c>
      <c r="J6" s="11" t="s">
        <v>6</v>
      </c>
      <c r="K6" s="12">
        <f>COUNTIF(Q10:Q209,"C")</f>
        <v>4</v>
      </c>
      <c r="L6" s="11" t="s">
        <v>7</v>
      </c>
      <c r="M6" s="12">
        <f>IFERROR(SUM(P10:P209),0)</f>
        <v>641150</v>
      </c>
      <c r="N6" s="11" t="s">
        <v>8</v>
      </c>
      <c r="O6" s="13">
        <f>IFERROR(AVERAGE(P10:P209),0)</f>
        <v>42743.333333333336</v>
      </c>
      <c r="P6" s="11" t="s">
        <v>9</v>
      </c>
      <c r="Q6" s="12">
        <f>COUNTIF(R10:R209,"Inaktiv")</f>
        <v>1</v>
      </c>
      <c r="R6" s="11" t="s">
        <v>10</v>
      </c>
      <c r="S6" s="7" t="s">
        <v>11</v>
      </c>
      <c r="T6" s="7"/>
    </row>
    <row r="7" spans="2:21" ht="9.75" customHeight="1" x14ac:dyDescent="0.25"/>
    <row r="8" spans="2:21" ht="18" customHeight="1" x14ac:dyDescent="0.25">
      <c r="B8" s="8" t="s">
        <v>12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2:21" ht="25.5" customHeight="1" x14ac:dyDescent="0.25">
      <c r="B9" s="14" t="s">
        <v>13</v>
      </c>
      <c r="C9" s="14" t="s">
        <v>14</v>
      </c>
      <c r="D9" s="14" t="s">
        <v>15</v>
      </c>
      <c r="E9" s="14" t="s">
        <v>16</v>
      </c>
      <c r="F9" s="14" t="s">
        <v>17</v>
      </c>
      <c r="G9" s="14" t="s">
        <v>18</v>
      </c>
      <c r="H9" s="14" t="s">
        <v>19</v>
      </c>
      <c r="I9" s="14" t="s">
        <v>20</v>
      </c>
      <c r="J9" s="14" t="s">
        <v>21</v>
      </c>
      <c r="K9" s="14" t="s">
        <v>22</v>
      </c>
      <c r="L9" s="14" t="s">
        <v>23</v>
      </c>
      <c r="M9" s="14" t="s">
        <v>24</v>
      </c>
      <c r="N9" s="14" t="s">
        <v>25</v>
      </c>
      <c r="O9" s="14" t="s">
        <v>26</v>
      </c>
      <c r="P9" s="14" t="s">
        <v>27</v>
      </c>
      <c r="Q9" s="14" t="s">
        <v>28</v>
      </c>
      <c r="R9" s="14" t="s">
        <v>29</v>
      </c>
      <c r="S9" s="14" t="s">
        <v>30</v>
      </c>
      <c r="T9" s="14" t="s">
        <v>31</v>
      </c>
      <c r="U9" s="14" t="s">
        <v>32</v>
      </c>
    </row>
    <row r="10" spans="2:21" ht="19.5" customHeight="1" x14ac:dyDescent="0.25">
      <c r="B10" s="15" t="s">
        <v>33</v>
      </c>
      <c r="C10" s="16" t="s">
        <v>34</v>
      </c>
      <c r="D10" s="17" t="s">
        <v>35</v>
      </c>
      <c r="E10" s="18" t="s">
        <v>36</v>
      </c>
      <c r="F10" s="17" t="s">
        <v>37</v>
      </c>
      <c r="G10" s="19" t="s">
        <v>38</v>
      </c>
      <c r="H10" s="17" t="s">
        <v>39</v>
      </c>
      <c r="I10" s="17" t="s">
        <v>40</v>
      </c>
      <c r="J10" s="20" t="s">
        <v>41</v>
      </c>
      <c r="K10" s="17" t="s">
        <v>42</v>
      </c>
      <c r="L10" s="16" t="s">
        <v>43</v>
      </c>
      <c r="M10" s="20" t="s">
        <v>44</v>
      </c>
      <c r="N10" s="20" t="s">
        <v>45</v>
      </c>
      <c r="O10" s="21" t="s">
        <v>46</v>
      </c>
      <c r="P10" s="22">
        <v>48500</v>
      </c>
      <c r="Q10" s="23" t="s">
        <v>47</v>
      </c>
      <c r="R10" s="24" t="s">
        <v>48</v>
      </c>
      <c r="S10" s="25" t="s">
        <v>49</v>
      </c>
      <c r="T10" s="18" t="s">
        <v>50</v>
      </c>
      <c r="U10" s="26" t="s">
        <v>51</v>
      </c>
    </row>
    <row r="11" spans="2:21" ht="19.5" customHeight="1" x14ac:dyDescent="0.25">
      <c r="B11" s="15" t="s">
        <v>52</v>
      </c>
      <c r="C11" s="16" t="s">
        <v>53</v>
      </c>
      <c r="D11" s="17" t="s">
        <v>54</v>
      </c>
      <c r="E11" s="18" t="s">
        <v>55</v>
      </c>
      <c r="F11" s="17" t="s">
        <v>56</v>
      </c>
      <c r="G11" s="19" t="s">
        <v>57</v>
      </c>
      <c r="H11" s="17" t="s">
        <v>58</v>
      </c>
      <c r="I11" s="17" t="s">
        <v>59</v>
      </c>
      <c r="J11" s="20" t="s">
        <v>60</v>
      </c>
      <c r="K11" s="17" t="s">
        <v>61</v>
      </c>
      <c r="L11" s="16" t="s">
        <v>43</v>
      </c>
      <c r="M11" s="20" t="s">
        <v>62</v>
      </c>
      <c r="N11" s="20" t="s">
        <v>63</v>
      </c>
      <c r="O11" s="21" t="s">
        <v>64</v>
      </c>
      <c r="P11" s="22">
        <v>22300</v>
      </c>
      <c r="Q11" s="27" t="s">
        <v>65</v>
      </c>
      <c r="R11" s="24" t="s">
        <v>48</v>
      </c>
      <c r="S11" s="25" t="s">
        <v>66</v>
      </c>
      <c r="T11" s="18" t="s">
        <v>67</v>
      </c>
      <c r="U11" s="26" t="s">
        <v>68</v>
      </c>
    </row>
    <row r="12" spans="2:21" ht="19.5" customHeight="1" x14ac:dyDescent="0.25">
      <c r="B12" s="15" t="s">
        <v>69</v>
      </c>
      <c r="C12" s="16" t="s">
        <v>34</v>
      </c>
      <c r="D12" s="17" t="s">
        <v>70</v>
      </c>
      <c r="E12" s="18" t="s">
        <v>71</v>
      </c>
      <c r="F12" s="17" t="s">
        <v>72</v>
      </c>
      <c r="G12" s="19" t="s">
        <v>73</v>
      </c>
      <c r="H12" s="17" t="s">
        <v>74</v>
      </c>
      <c r="I12" s="17" t="s">
        <v>75</v>
      </c>
      <c r="J12" s="20" t="s">
        <v>76</v>
      </c>
      <c r="K12" s="17" t="s">
        <v>77</v>
      </c>
      <c r="L12" s="16" t="s">
        <v>43</v>
      </c>
      <c r="M12" s="20" t="s">
        <v>78</v>
      </c>
      <c r="N12" s="20" t="s">
        <v>79</v>
      </c>
      <c r="O12" s="21" t="s">
        <v>80</v>
      </c>
      <c r="P12" s="22">
        <v>67800</v>
      </c>
      <c r="Q12" s="23" t="s">
        <v>47</v>
      </c>
      <c r="R12" s="24" t="s">
        <v>48</v>
      </c>
      <c r="S12" s="25" t="s">
        <v>81</v>
      </c>
      <c r="T12" s="18" t="s">
        <v>50</v>
      </c>
      <c r="U12" s="26" t="s">
        <v>82</v>
      </c>
    </row>
    <row r="13" spans="2:21" ht="19.5" customHeight="1" x14ac:dyDescent="0.25">
      <c r="B13" s="15" t="s">
        <v>83</v>
      </c>
      <c r="C13" s="16" t="s">
        <v>53</v>
      </c>
      <c r="D13" s="17" t="s">
        <v>84</v>
      </c>
      <c r="E13" s="18" t="s">
        <v>85</v>
      </c>
      <c r="F13" s="17" t="s">
        <v>86</v>
      </c>
      <c r="G13" s="19" t="s">
        <v>87</v>
      </c>
      <c r="H13" s="17" t="s">
        <v>88</v>
      </c>
      <c r="I13" s="17" t="s">
        <v>89</v>
      </c>
      <c r="J13" s="20" t="s">
        <v>90</v>
      </c>
      <c r="K13" s="17" t="s">
        <v>91</v>
      </c>
      <c r="L13" s="16" t="s">
        <v>43</v>
      </c>
      <c r="M13" s="20" t="s">
        <v>92</v>
      </c>
      <c r="N13" s="20" t="s">
        <v>92</v>
      </c>
      <c r="O13" s="21" t="s">
        <v>93</v>
      </c>
      <c r="P13" s="22">
        <v>4200</v>
      </c>
      <c r="Q13" s="28" t="s">
        <v>94</v>
      </c>
      <c r="R13" s="24" t="s">
        <v>48</v>
      </c>
      <c r="S13" s="25" t="s">
        <v>95</v>
      </c>
      <c r="T13" s="18" t="s">
        <v>96</v>
      </c>
      <c r="U13" s="26" t="s">
        <v>97</v>
      </c>
    </row>
    <row r="14" spans="2:21" ht="19.5" customHeight="1" x14ac:dyDescent="0.25">
      <c r="B14" s="15" t="s">
        <v>98</v>
      </c>
      <c r="C14" s="16" t="s">
        <v>34</v>
      </c>
      <c r="D14" s="17" t="s">
        <v>99</v>
      </c>
      <c r="E14" s="18" t="s">
        <v>100</v>
      </c>
      <c r="F14" s="17" t="s">
        <v>101</v>
      </c>
      <c r="G14" s="19" t="s">
        <v>102</v>
      </c>
      <c r="H14" s="17" t="s">
        <v>103</v>
      </c>
      <c r="I14" s="17" t="s">
        <v>104</v>
      </c>
      <c r="J14" s="20" t="s">
        <v>105</v>
      </c>
      <c r="K14" s="17" t="s">
        <v>106</v>
      </c>
      <c r="L14" s="16" t="s">
        <v>43</v>
      </c>
      <c r="M14" s="20" t="s">
        <v>107</v>
      </c>
      <c r="N14" s="20" t="s">
        <v>108</v>
      </c>
      <c r="O14" s="21" t="s">
        <v>109</v>
      </c>
      <c r="P14" s="22">
        <v>91200</v>
      </c>
      <c r="Q14" s="23" t="s">
        <v>47</v>
      </c>
      <c r="R14" s="24" t="s">
        <v>48</v>
      </c>
      <c r="S14" s="25" t="s">
        <v>66</v>
      </c>
      <c r="T14" s="18" t="s">
        <v>67</v>
      </c>
      <c r="U14" s="26" t="s">
        <v>110</v>
      </c>
    </row>
    <row r="15" spans="2:21" ht="19.5" customHeight="1" x14ac:dyDescent="0.25">
      <c r="B15" s="15" t="s">
        <v>111</v>
      </c>
      <c r="C15" s="16" t="s">
        <v>53</v>
      </c>
      <c r="D15" s="17" t="s">
        <v>112</v>
      </c>
      <c r="E15" s="18" t="s">
        <v>113</v>
      </c>
      <c r="F15" s="17" t="s">
        <v>114</v>
      </c>
      <c r="G15" s="19" t="s">
        <v>115</v>
      </c>
      <c r="H15" s="17" t="s">
        <v>116</v>
      </c>
      <c r="I15" s="17" t="s">
        <v>117</v>
      </c>
      <c r="J15" s="20" t="s">
        <v>118</v>
      </c>
      <c r="K15" s="17" t="s">
        <v>119</v>
      </c>
      <c r="L15" s="16" t="s">
        <v>43</v>
      </c>
      <c r="M15" s="20" t="s">
        <v>120</v>
      </c>
      <c r="N15" s="20" t="s">
        <v>121</v>
      </c>
      <c r="O15" s="21" t="s">
        <v>122</v>
      </c>
      <c r="P15" s="22">
        <v>33700</v>
      </c>
      <c r="Q15" s="27" t="s">
        <v>65</v>
      </c>
      <c r="R15" s="24" t="s">
        <v>48</v>
      </c>
      <c r="S15" s="25" t="s">
        <v>123</v>
      </c>
      <c r="T15" s="18" t="s">
        <v>50</v>
      </c>
      <c r="U15" s="26" t="s">
        <v>124</v>
      </c>
    </row>
    <row r="16" spans="2:21" ht="19.5" customHeight="1" x14ac:dyDescent="0.25">
      <c r="B16" s="15" t="s">
        <v>125</v>
      </c>
      <c r="C16" s="16" t="s">
        <v>34</v>
      </c>
      <c r="D16" s="17" t="s">
        <v>126</v>
      </c>
      <c r="E16" s="18" t="s">
        <v>127</v>
      </c>
      <c r="F16" s="17" t="s">
        <v>128</v>
      </c>
      <c r="G16" s="19" t="s">
        <v>129</v>
      </c>
      <c r="H16" s="17" t="s">
        <v>130</v>
      </c>
      <c r="I16" s="17" t="s">
        <v>131</v>
      </c>
      <c r="J16" s="20" t="s">
        <v>132</v>
      </c>
      <c r="K16" s="17" t="s">
        <v>133</v>
      </c>
      <c r="L16" s="16" t="s">
        <v>43</v>
      </c>
      <c r="M16" s="20" t="s">
        <v>134</v>
      </c>
      <c r="N16" s="20" t="s">
        <v>135</v>
      </c>
      <c r="O16" s="21" t="s">
        <v>136</v>
      </c>
      <c r="P16" s="22">
        <v>18600</v>
      </c>
      <c r="Q16" s="27" t="s">
        <v>65</v>
      </c>
      <c r="R16" s="24" t="s">
        <v>48</v>
      </c>
      <c r="S16" s="25" t="s">
        <v>49</v>
      </c>
      <c r="T16" s="18" t="s">
        <v>96</v>
      </c>
      <c r="U16" s="26" t="s">
        <v>137</v>
      </c>
    </row>
    <row r="17" spans="2:21" ht="19.5" customHeight="1" x14ac:dyDescent="0.25">
      <c r="B17" s="15" t="s">
        <v>138</v>
      </c>
      <c r="C17" s="16" t="s">
        <v>53</v>
      </c>
      <c r="D17" s="17" t="s">
        <v>139</v>
      </c>
      <c r="E17" s="18" t="s">
        <v>140</v>
      </c>
      <c r="F17" s="17" t="s">
        <v>141</v>
      </c>
      <c r="G17" s="19" t="s">
        <v>142</v>
      </c>
      <c r="H17" s="17" t="s">
        <v>143</v>
      </c>
      <c r="I17" s="17" t="s">
        <v>144</v>
      </c>
      <c r="J17" s="20" t="s">
        <v>145</v>
      </c>
      <c r="K17" s="17" t="s">
        <v>146</v>
      </c>
      <c r="L17" s="16" t="s">
        <v>43</v>
      </c>
      <c r="M17" s="20" t="s">
        <v>147</v>
      </c>
      <c r="N17" s="20" t="s">
        <v>148</v>
      </c>
      <c r="O17" s="21" t="s">
        <v>149</v>
      </c>
      <c r="P17" s="22">
        <v>142000</v>
      </c>
      <c r="Q17" s="23" t="s">
        <v>47</v>
      </c>
      <c r="R17" s="24" t="s">
        <v>48</v>
      </c>
      <c r="S17" s="25" t="s">
        <v>81</v>
      </c>
      <c r="T17" s="18" t="s">
        <v>67</v>
      </c>
      <c r="U17" s="26" t="s">
        <v>150</v>
      </c>
    </row>
    <row r="18" spans="2:21" ht="19.5" customHeight="1" x14ac:dyDescent="0.25">
      <c r="B18" s="15" t="s">
        <v>151</v>
      </c>
      <c r="C18" s="16" t="s">
        <v>34</v>
      </c>
      <c r="D18" s="17" t="s">
        <v>152</v>
      </c>
      <c r="E18" s="18" t="s">
        <v>153</v>
      </c>
      <c r="F18" s="17" t="s">
        <v>154</v>
      </c>
      <c r="G18" s="19" t="s">
        <v>155</v>
      </c>
      <c r="H18" s="17" t="s">
        <v>156</v>
      </c>
      <c r="I18" s="17" t="s">
        <v>157</v>
      </c>
      <c r="J18" s="20" t="s">
        <v>158</v>
      </c>
      <c r="K18" s="17" t="s">
        <v>159</v>
      </c>
      <c r="L18" s="16" t="s">
        <v>43</v>
      </c>
      <c r="M18" s="20" t="s">
        <v>160</v>
      </c>
      <c r="N18" s="20" t="s">
        <v>160</v>
      </c>
      <c r="O18" s="21" t="s">
        <v>161</v>
      </c>
      <c r="P18" s="22">
        <v>1800</v>
      </c>
      <c r="Q18" s="28" t="s">
        <v>94</v>
      </c>
      <c r="R18" s="24" t="s">
        <v>162</v>
      </c>
      <c r="S18" s="25" t="s">
        <v>163</v>
      </c>
      <c r="T18" s="18" t="s">
        <v>96</v>
      </c>
      <c r="U18" s="26" t="s">
        <v>164</v>
      </c>
    </row>
    <row r="19" spans="2:21" ht="19.5" customHeight="1" x14ac:dyDescent="0.25">
      <c r="B19" s="15" t="s">
        <v>165</v>
      </c>
      <c r="C19" s="16" t="s">
        <v>53</v>
      </c>
      <c r="D19" s="17" t="s">
        <v>166</v>
      </c>
      <c r="E19" s="18" t="s">
        <v>167</v>
      </c>
      <c r="F19" s="17" t="s">
        <v>168</v>
      </c>
      <c r="G19" s="19" t="s">
        <v>169</v>
      </c>
      <c r="H19" s="17" t="s">
        <v>170</v>
      </c>
      <c r="I19" s="17" t="s">
        <v>171</v>
      </c>
      <c r="J19" s="20" t="s">
        <v>172</v>
      </c>
      <c r="K19" s="17" t="s">
        <v>173</v>
      </c>
      <c r="L19" s="16" t="s">
        <v>43</v>
      </c>
      <c r="M19" s="20" t="s">
        <v>174</v>
      </c>
      <c r="N19" s="20" t="s">
        <v>175</v>
      </c>
      <c r="O19" s="21" t="s">
        <v>176</v>
      </c>
      <c r="P19" s="22">
        <v>55400</v>
      </c>
      <c r="Q19" s="23" t="s">
        <v>47</v>
      </c>
      <c r="R19" s="24" t="s">
        <v>48</v>
      </c>
      <c r="S19" s="25" t="s">
        <v>95</v>
      </c>
      <c r="T19" s="18" t="s">
        <v>50</v>
      </c>
      <c r="U19" s="26" t="s">
        <v>177</v>
      </c>
    </row>
    <row r="20" spans="2:21" ht="19.5" customHeight="1" x14ac:dyDescent="0.25">
      <c r="B20" s="15" t="s">
        <v>178</v>
      </c>
      <c r="C20" s="16" t="s">
        <v>34</v>
      </c>
      <c r="D20" s="17" t="s">
        <v>179</v>
      </c>
      <c r="E20" s="18" t="s">
        <v>180</v>
      </c>
      <c r="F20" s="17" t="s">
        <v>181</v>
      </c>
      <c r="G20" s="19" t="s">
        <v>182</v>
      </c>
      <c r="H20" s="17" t="s">
        <v>183</v>
      </c>
      <c r="I20" s="17" t="s">
        <v>184</v>
      </c>
      <c r="J20" s="20" t="s">
        <v>185</v>
      </c>
      <c r="K20" s="17" t="s">
        <v>186</v>
      </c>
      <c r="L20" s="16" t="s">
        <v>43</v>
      </c>
      <c r="M20" s="20" t="s">
        <v>187</v>
      </c>
      <c r="N20" s="20" t="s">
        <v>187</v>
      </c>
      <c r="O20" s="21" t="s">
        <v>188</v>
      </c>
      <c r="P20" s="22">
        <v>3900</v>
      </c>
      <c r="Q20" s="28" t="s">
        <v>94</v>
      </c>
      <c r="R20" s="24" t="s">
        <v>48</v>
      </c>
      <c r="S20" s="25" t="s">
        <v>66</v>
      </c>
      <c r="T20" s="18" t="s">
        <v>67</v>
      </c>
      <c r="U20" s="26" t="s">
        <v>189</v>
      </c>
    </row>
    <row r="21" spans="2:21" ht="19.5" customHeight="1" x14ac:dyDescent="0.25">
      <c r="B21" s="15" t="s">
        <v>190</v>
      </c>
      <c r="C21" s="16" t="s">
        <v>53</v>
      </c>
      <c r="D21" s="17" t="s">
        <v>191</v>
      </c>
      <c r="E21" s="18" t="s">
        <v>192</v>
      </c>
      <c r="F21" s="17" t="s">
        <v>193</v>
      </c>
      <c r="G21" s="19" t="s">
        <v>194</v>
      </c>
      <c r="H21" s="17" t="s">
        <v>195</v>
      </c>
      <c r="I21" s="17" t="s">
        <v>196</v>
      </c>
      <c r="J21" s="20" t="s">
        <v>197</v>
      </c>
      <c r="K21" s="17" t="s">
        <v>198</v>
      </c>
      <c r="L21" s="16" t="s">
        <v>43</v>
      </c>
      <c r="M21" s="20" t="s">
        <v>199</v>
      </c>
      <c r="N21" s="20" t="s">
        <v>200</v>
      </c>
      <c r="O21" s="21" t="s">
        <v>201</v>
      </c>
      <c r="P21" s="22">
        <v>29100</v>
      </c>
      <c r="Q21" s="27" t="s">
        <v>65</v>
      </c>
      <c r="R21" s="24" t="s">
        <v>48</v>
      </c>
      <c r="S21" s="25" t="s">
        <v>123</v>
      </c>
      <c r="T21" s="18" t="s">
        <v>50</v>
      </c>
      <c r="U21" s="26" t="s">
        <v>202</v>
      </c>
    </row>
    <row r="22" spans="2:21" ht="19.5" customHeight="1" x14ac:dyDescent="0.25">
      <c r="B22" s="15" t="s">
        <v>203</v>
      </c>
      <c r="C22" s="16" t="s">
        <v>34</v>
      </c>
      <c r="D22" s="17" t="s">
        <v>204</v>
      </c>
      <c r="E22" s="18" t="s">
        <v>205</v>
      </c>
      <c r="F22" s="17" t="s">
        <v>206</v>
      </c>
      <c r="G22" s="19" t="s">
        <v>207</v>
      </c>
      <c r="H22" s="17" t="s">
        <v>208</v>
      </c>
      <c r="I22" s="17" t="s">
        <v>209</v>
      </c>
      <c r="J22" s="20" t="s">
        <v>210</v>
      </c>
      <c r="K22" s="17" t="s">
        <v>61</v>
      </c>
      <c r="L22" s="16" t="s">
        <v>43</v>
      </c>
      <c r="M22" s="20" t="s">
        <v>211</v>
      </c>
      <c r="N22" s="20" t="s">
        <v>212</v>
      </c>
      <c r="O22" s="21" t="s">
        <v>213</v>
      </c>
      <c r="P22" s="22">
        <v>38200</v>
      </c>
      <c r="Q22" s="27" t="s">
        <v>65</v>
      </c>
      <c r="R22" s="24" t="s">
        <v>214</v>
      </c>
      <c r="S22" s="25" t="s">
        <v>81</v>
      </c>
      <c r="T22" s="18" t="s">
        <v>96</v>
      </c>
      <c r="U22" s="26" t="s">
        <v>215</v>
      </c>
    </row>
    <row r="23" spans="2:21" ht="19.5" customHeight="1" x14ac:dyDescent="0.25">
      <c r="B23" s="15" t="s">
        <v>216</v>
      </c>
      <c r="C23" s="16" t="s">
        <v>53</v>
      </c>
      <c r="D23" s="17" t="s">
        <v>217</v>
      </c>
      <c r="E23" s="18" t="s">
        <v>218</v>
      </c>
      <c r="F23" s="17"/>
      <c r="G23" s="19" t="s">
        <v>219</v>
      </c>
      <c r="H23" s="17" t="s">
        <v>220</v>
      </c>
      <c r="I23" s="17" t="s">
        <v>221</v>
      </c>
      <c r="J23" s="20" t="s">
        <v>222</v>
      </c>
      <c r="K23" s="17" t="s">
        <v>223</v>
      </c>
      <c r="L23" s="16" t="s">
        <v>43</v>
      </c>
      <c r="M23" s="20" t="s">
        <v>224</v>
      </c>
      <c r="N23" s="20" t="s">
        <v>224</v>
      </c>
      <c r="O23" s="21" t="s">
        <v>225</v>
      </c>
      <c r="P23" s="22">
        <v>750</v>
      </c>
      <c r="Q23" s="28" t="s">
        <v>94</v>
      </c>
      <c r="R23" s="24" t="s">
        <v>162</v>
      </c>
      <c r="S23" s="25" t="s">
        <v>95</v>
      </c>
      <c r="T23" s="18" t="s">
        <v>96</v>
      </c>
      <c r="U23" s="26" t="s">
        <v>226</v>
      </c>
    </row>
    <row r="24" spans="2:21" ht="19.5" customHeight="1" x14ac:dyDescent="0.25">
      <c r="B24" s="15" t="s">
        <v>227</v>
      </c>
      <c r="C24" s="16" t="s">
        <v>34</v>
      </c>
      <c r="D24" s="17" t="s">
        <v>228</v>
      </c>
      <c r="E24" s="18" t="s">
        <v>229</v>
      </c>
      <c r="F24" s="17" t="s">
        <v>230</v>
      </c>
      <c r="G24" s="19" t="s">
        <v>231</v>
      </c>
      <c r="H24" s="17" t="s">
        <v>232</v>
      </c>
      <c r="I24" s="17" t="s">
        <v>233</v>
      </c>
      <c r="J24" s="20" t="s">
        <v>234</v>
      </c>
      <c r="K24" s="17" t="s">
        <v>235</v>
      </c>
      <c r="L24" s="16" t="s">
        <v>43</v>
      </c>
      <c r="M24" s="20" t="s">
        <v>236</v>
      </c>
      <c r="N24" s="20" t="s">
        <v>237</v>
      </c>
      <c r="O24" s="21" t="s">
        <v>238</v>
      </c>
      <c r="P24" s="22">
        <v>83700</v>
      </c>
      <c r="Q24" s="23" t="s">
        <v>47</v>
      </c>
      <c r="R24" s="24" t="s">
        <v>48</v>
      </c>
      <c r="S24" s="25" t="s">
        <v>49</v>
      </c>
      <c r="T24" s="18" t="s">
        <v>67</v>
      </c>
      <c r="U24" s="26" t="s">
        <v>239</v>
      </c>
    </row>
    <row r="25" spans="2:21" ht="18.75" customHeight="1" x14ac:dyDescent="0.25">
      <c r="B25" s="29" t="s">
        <v>240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  <c r="Q25" s="30"/>
      <c r="R25" s="30"/>
      <c r="S25" s="30"/>
      <c r="T25" s="30"/>
      <c r="U25" s="30"/>
    </row>
    <row r="26" spans="2:21" ht="18.75" customHeight="1" x14ac:dyDescent="0.25">
      <c r="B26" s="32" t="s">
        <v>241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1"/>
      <c r="Q26" s="33"/>
      <c r="R26" s="33"/>
      <c r="S26" s="33"/>
      <c r="T26" s="33"/>
      <c r="U26" s="33"/>
    </row>
    <row r="27" spans="2:21" ht="18.75" customHeight="1" x14ac:dyDescent="0.25">
      <c r="B27" s="29" t="s">
        <v>242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  <c r="Q27" s="30"/>
      <c r="R27" s="30"/>
      <c r="S27" s="30"/>
      <c r="T27" s="30"/>
      <c r="U27" s="30"/>
    </row>
    <row r="28" spans="2:21" ht="18.75" customHeight="1" x14ac:dyDescent="0.25">
      <c r="B28" s="32" t="s">
        <v>243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1"/>
      <c r="Q28" s="33"/>
      <c r="R28" s="33"/>
      <c r="S28" s="33"/>
      <c r="T28" s="33"/>
      <c r="U28" s="33"/>
    </row>
    <row r="29" spans="2:21" ht="18.75" customHeight="1" x14ac:dyDescent="0.25">
      <c r="B29" s="29" t="s">
        <v>244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30"/>
      <c r="R29" s="30"/>
      <c r="S29" s="30"/>
      <c r="T29" s="30"/>
      <c r="U29" s="30"/>
    </row>
    <row r="30" spans="2:21" ht="18.75" customHeight="1" x14ac:dyDescent="0.25">
      <c r="B30" s="32" t="s">
        <v>245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1"/>
      <c r="Q30" s="33"/>
      <c r="R30" s="33"/>
      <c r="S30" s="33"/>
      <c r="T30" s="33"/>
      <c r="U30" s="33"/>
    </row>
    <row r="31" spans="2:21" ht="18.75" customHeight="1" x14ac:dyDescent="0.25">
      <c r="B31" s="29" t="s">
        <v>246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0"/>
      <c r="R31" s="30"/>
      <c r="S31" s="30"/>
      <c r="T31" s="30"/>
      <c r="U31" s="30"/>
    </row>
    <row r="32" spans="2:21" ht="18.75" customHeight="1" x14ac:dyDescent="0.25">
      <c r="B32" s="32" t="s">
        <v>247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1"/>
      <c r="Q32" s="33"/>
      <c r="R32" s="33"/>
      <c r="S32" s="33"/>
      <c r="T32" s="33"/>
      <c r="U32" s="33"/>
    </row>
    <row r="33" spans="2:21" ht="18.75" customHeight="1" x14ac:dyDescent="0.25">
      <c r="B33" s="29" t="s">
        <v>248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0"/>
      <c r="R33" s="30"/>
      <c r="S33" s="30"/>
      <c r="T33" s="30"/>
      <c r="U33" s="30"/>
    </row>
    <row r="34" spans="2:21" ht="18.75" customHeight="1" x14ac:dyDescent="0.25">
      <c r="B34" s="32" t="s">
        <v>249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1"/>
      <c r="Q34" s="33"/>
      <c r="R34" s="33"/>
      <c r="S34" s="33"/>
      <c r="T34" s="33"/>
      <c r="U34" s="33"/>
    </row>
    <row r="35" spans="2:21" ht="18.75" customHeight="1" x14ac:dyDescent="0.25">
      <c r="B35" s="29" t="s">
        <v>250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  <c r="Q35" s="30"/>
      <c r="R35" s="30"/>
      <c r="S35" s="30"/>
      <c r="T35" s="30"/>
      <c r="U35" s="30"/>
    </row>
    <row r="36" spans="2:21" ht="18.75" customHeight="1" x14ac:dyDescent="0.25">
      <c r="B36" s="32" t="s">
        <v>251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1"/>
      <c r="Q36" s="33"/>
      <c r="R36" s="33"/>
      <c r="S36" s="33"/>
      <c r="T36" s="33"/>
      <c r="U36" s="33"/>
    </row>
    <row r="37" spans="2:21" ht="18.75" customHeight="1" x14ac:dyDescent="0.25">
      <c r="B37" s="29" t="s">
        <v>252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1"/>
      <c r="Q37" s="30"/>
      <c r="R37" s="30"/>
      <c r="S37" s="30"/>
      <c r="T37" s="30"/>
      <c r="U37" s="30"/>
    </row>
    <row r="38" spans="2:21" ht="18.75" customHeight="1" x14ac:dyDescent="0.25">
      <c r="B38" s="32" t="s">
        <v>253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1"/>
      <c r="Q38" s="33"/>
      <c r="R38" s="33"/>
      <c r="S38" s="33"/>
      <c r="T38" s="33"/>
      <c r="U38" s="33"/>
    </row>
    <row r="39" spans="2:21" ht="18.75" customHeight="1" x14ac:dyDescent="0.25">
      <c r="B39" s="29" t="s">
        <v>254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1"/>
      <c r="Q39" s="30"/>
      <c r="R39" s="30"/>
      <c r="S39" s="30"/>
      <c r="T39" s="30"/>
      <c r="U39" s="30"/>
    </row>
    <row r="40" spans="2:21" ht="18.75" customHeight="1" x14ac:dyDescent="0.25">
      <c r="B40" s="32" t="s">
        <v>255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1"/>
      <c r="Q40" s="33"/>
      <c r="R40" s="33"/>
      <c r="S40" s="33"/>
      <c r="T40" s="33"/>
      <c r="U40" s="33"/>
    </row>
    <row r="41" spans="2:21" ht="18.75" customHeight="1" x14ac:dyDescent="0.25">
      <c r="B41" s="29" t="s">
        <v>256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1"/>
      <c r="Q41" s="30"/>
      <c r="R41" s="30"/>
      <c r="S41" s="30"/>
      <c r="T41" s="30"/>
      <c r="U41" s="30"/>
    </row>
    <row r="42" spans="2:21" ht="18.75" customHeight="1" x14ac:dyDescent="0.25">
      <c r="B42" s="32" t="s">
        <v>257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1"/>
      <c r="Q42" s="33"/>
      <c r="R42" s="33"/>
      <c r="S42" s="33"/>
      <c r="T42" s="33"/>
      <c r="U42" s="33"/>
    </row>
    <row r="43" spans="2:21" ht="18.75" customHeight="1" x14ac:dyDescent="0.25">
      <c r="B43" s="29" t="s">
        <v>258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1"/>
      <c r="Q43" s="30"/>
      <c r="R43" s="30"/>
      <c r="S43" s="30"/>
      <c r="T43" s="30"/>
      <c r="U43" s="30"/>
    </row>
    <row r="44" spans="2:21" ht="18.75" customHeight="1" x14ac:dyDescent="0.25">
      <c r="B44" s="32" t="s">
        <v>259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1"/>
      <c r="Q44" s="33"/>
      <c r="R44" s="33"/>
      <c r="S44" s="33"/>
      <c r="T44" s="33"/>
      <c r="U44" s="33"/>
    </row>
    <row r="45" spans="2:21" ht="18.75" customHeight="1" x14ac:dyDescent="0.25">
      <c r="B45" s="29" t="s">
        <v>260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1"/>
      <c r="Q45" s="30"/>
      <c r="R45" s="30"/>
      <c r="S45" s="30"/>
      <c r="T45" s="30"/>
      <c r="U45" s="30"/>
    </row>
    <row r="46" spans="2:21" ht="18.75" customHeight="1" x14ac:dyDescent="0.25">
      <c r="B46" s="32" t="s">
        <v>261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1"/>
      <c r="Q46" s="33"/>
      <c r="R46" s="33"/>
      <c r="S46" s="33"/>
      <c r="T46" s="33"/>
      <c r="U46" s="33"/>
    </row>
    <row r="47" spans="2:21" ht="18.75" customHeight="1" x14ac:dyDescent="0.25">
      <c r="B47" s="29" t="s">
        <v>262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1"/>
      <c r="Q47" s="30"/>
      <c r="R47" s="30"/>
      <c r="S47" s="30"/>
      <c r="T47" s="30"/>
      <c r="U47" s="30"/>
    </row>
    <row r="48" spans="2:21" ht="18.75" customHeight="1" x14ac:dyDescent="0.25">
      <c r="B48" s="32" t="s">
        <v>263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1"/>
      <c r="Q48" s="33"/>
      <c r="R48" s="33"/>
      <c r="S48" s="33"/>
      <c r="T48" s="33"/>
      <c r="U48" s="33"/>
    </row>
    <row r="49" spans="2:21" ht="18.75" customHeight="1" x14ac:dyDescent="0.25">
      <c r="B49" s="29" t="s">
        <v>264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1"/>
      <c r="Q49" s="30"/>
      <c r="R49" s="30"/>
      <c r="S49" s="30"/>
      <c r="T49" s="30"/>
      <c r="U49" s="30"/>
    </row>
    <row r="50" spans="2:21" ht="18.75" customHeight="1" x14ac:dyDescent="0.25">
      <c r="B50" s="32" t="s">
        <v>265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1"/>
      <c r="Q50" s="33"/>
      <c r="R50" s="33"/>
      <c r="S50" s="33"/>
      <c r="T50" s="33"/>
      <c r="U50" s="33"/>
    </row>
    <row r="51" spans="2:21" ht="18.75" customHeight="1" x14ac:dyDescent="0.25">
      <c r="B51" s="29" t="s">
        <v>266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1"/>
      <c r="Q51" s="30"/>
      <c r="R51" s="30"/>
      <c r="S51" s="30"/>
      <c r="T51" s="30"/>
      <c r="U51" s="30"/>
    </row>
    <row r="52" spans="2:21" ht="18.75" customHeight="1" x14ac:dyDescent="0.25">
      <c r="B52" s="32" t="s">
        <v>267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1"/>
      <c r="Q52" s="33"/>
      <c r="R52" s="33"/>
      <c r="S52" s="33"/>
      <c r="T52" s="33"/>
      <c r="U52" s="33"/>
    </row>
    <row r="53" spans="2:21" ht="18.75" customHeight="1" x14ac:dyDescent="0.25">
      <c r="B53" s="29" t="s">
        <v>268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1"/>
      <c r="Q53" s="30"/>
      <c r="R53" s="30"/>
      <c r="S53" s="30"/>
      <c r="T53" s="30"/>
      <c r="U53" s="30"/>
    </row>
    <row r="54" spans="2:21" ht="18.75" customHeight="1" x14ac:dyDescent="0.25">
      <c r="B54" s="32" t="s">
        <v>269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1"/>
      <c r="Q54" s="33"/>
      <c r="R54" s="33"/>
      <c r="S54" s="33"/>
      <c r="T54" s="33"/>
      <c r="U54" s="33"/>
    </row>
    <row r="55" spans="2:21" ht="18.75" customHeight="1" x14ac:dyDescent="0.25">
      <c r="B55" s="29" t="s">
        <v>270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1"/>
      <c r="Q55" s="30"/>
      <c r="R55" s="30"/>
      <c r="S55" s="30"/>
      <c r="T55" s="30"/>
      <c r="U55" s="30"/>
    </row>
    <row r="56" spans="2:21" ht="18.75" customHeight="1" x14ac:dyDescent="0.25">
      <c r="B56" s="32" t="s">
        <v>271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1"/>
      <c r="Q56" s="33"/>
      <c r="R56" s="33"/>
      <c r="S56" s="33"/>
      <c r="T56" s="33"/>
      <c r="U56" s="33"/>
    </row>
    <row r="57" spans="2:21" ht="18.75" customHeight="1" x14ac:dyDescent="0.25">
      <c r="B57" s="29" t="s">
        <v>272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1"/>
      <c r="Q57" s="30"/>
      <c r="R57" s="30"/>
      <c r="S57" s="30"/>
      <c r="T57" s="30"/>
      <c r="U57" s="30"/>
    </row>
    <row r="58" spans="2:21" ht="18.75" customHeight="1" x14ac:dyDescent="0.25">
      <c r="B58" s="32" t="s">
        <v>273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1"/>
      <c r="Q58" s="33"/>
      <c r="R58" s="33"/>
      <c r="S58" s="33"/>
      <c r="T58" s="33"/>
      <c r="U58" s="33"/>
    </row>
    <row r="59" spans="2:21" ht="18.75" customHeight="1" x14ac:dyDescent="0.25">
      <c r="B59" s="29" t="s">
        <v>274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  <c r="Q59" s="30"/>
      <c r="R59" s="30"/>
      <c r="S59" s="30"/>
      <c r="T59" s="30"/>
      <c r="U59" s="30"/>
    </row>
    <row r="60" spans="2:21" ht="18.75" customHeight="1" x14ac:dyDescent="0.25">
      <c r="B60" s="32" t="s">
        <v>275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1"/>
      <c r="Q60" s="33"/>
      <c r="R60" s="33"/>
      <c r="S60" s="33"/>
      <c r="T60" s="33"/>
      <c r="U60" s="33"/>
    </row>
    <row r="61" spans="2:21" ht="18.75" customHeight="1" x14ac:dyDescent="0.25">
      <c r="B61" s="29" t="s">
        <v>276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1"/>
      <c r="Q61" s="30"/>
      <c r="R61" s="30"/>
      <c r="S61" s="30"/>
      <c r="T61" s="30"/>
      <c r="U61" s="30"/>
    </row>
    <row r="62" spans="2:21" ht="18.75" customHeight="1" x14ac:dyDescent="0.25">
      <c r="B62" s="32" t="s">
        <v>277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1"/>
      <c r="Q62" s="33"/>
      <c r="R62" s="33"/>
      <c r="S62" s="33"/>
      <c r="T62" s="33"/>
      <c r="U62" s="33"/>
    </row>
    <row r="63" spans="2:21" ht="18.75" customHeight="1" x14ac:dyDescent="0.25">
      <c r="B63" s="29" t="s">
        <v>278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1"/>
      <c r="Q63" s="30"/>
      <c r="R63" s="30"/>
      <c r="S63" s="30"/>
      <c r="T63" s="30"/>
      <c r="U63" s="30"/>
    </row>
    <row r="64" spans="2:21" ht="18.75" customHeight="1" x14ac:dyDescent="0.25">
      <c r="B64" s="32" t="s">
        <v>279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1"/>
      <c r="Q64" s="33"/>
      <c r="R64" s="33"/>
      <c r="S64" s="33"/>
      <c r="T64" s="33"/>
      <c r="U64" s="33"/>
    </row>
    <row r="65" spans="2:21" ht="18.75" customHeight="1" x14ac:dyDescent="0.25">
      <c r="B65" s="29" t="s">
        <v>280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1"/>
      <c r="Q65" s="30"/>
      <c r="R65" s="30"/>
      <c r="S65" s="30"/>
      <c r="T65" s="30"/>
      <c r="U65" s="30"/>
    </row>
    <row r="66" spans="2:21" ht="18.75" customHeight="1" x14ac:dyDescent="0.25">
      <c r="B66" s="32" t="s">
        <v>281</v>
      </c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1"/>
      <c r="Q66" s="33"/>
      <c r="R66" s="33"/>
      <c r="S66" s="33"/>
      <c r="T66" s="33"/>
      <c r="U66" s="33"/>
    </row>
    <row r="67" spans="2:21" ht="18.75" customHeight="1" x14ac:dyDescent="0.25">
      <c r="B67" s="29" t="s">
        <v>282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30"/>
      <c r="R67" s="30"/>
      <c r="S67" s="30"/>
      <c r="T67" s="30"/>
      <c r="U67" s="30"/>
    </row>
    <row r="68" spans="2:21" ht="18.75" customHeight="1" x14ac:dyDescent="0.25">
      <c r="B68" s="32" t="s">
        <v>283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1"/>
      <c r="Q68" s="33"/>
      <c r="R68" s="33"/>
      <c r="S68" s="33"/>
      <c r="T68" s="33"/>
      <c r="U68" s="33"/>
    </row>
    <row r="69" spans="2:21" ht="18.75" customHeight="1" x14ac:dyDescent="0.25">
      <c r="B69" s="29" t="s">
        <v>284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1"/>
      <c r="Q69" s="30"/>
      <c r="R69" s="30"/>
      <c r="S69" s="30"/>
      <c r="T69" s="30"/>
      <c r="U69" s="30"/>
    </row>
    <row r="70" spans="2:21" ht="18.75" customHeight="1" x14ac:dyDescent="0.25">
      <c r="B70" s="32" t="s">
        <v>285</v>
      </c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1"/>
      <c r="Q70" s="33"/>
      <c r="R70" s="33"/>
      <c r="S70" s="33"/>
      <c r="T70" s="33"/>
      <c r="U70" s="33"/>
    </row>
    <row r="71" spans="2:21" ht="18.75" customHeight="1" x14ac:dyDescent="0.25">
      <c r="B71" s="29" t="s">
        <v>286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1"/>
      <c r="Q71" s="30"/>
      <c r="R71" s="30"/>
      <c r="S71" s="30"/>
      <c r="T71" s="30"/>
      <c r="U71" s="30"/>
    </row>
    <row r="72" spans="2:21" ht="18.75" customHeight="1" x14ac:dyDescent="0.25">
      <c r="B72" s="32" t="s">
        <v>287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1"/>
      <c r="Q72" s="33"/>
      <c r="R72" s="33"/>
      <c r="S72" s="33"/>
      <c r="T72" s="33"/>
      <c r="U72" s="33"/>
    </row>
    <row r="73" spans="2:21" ht="18.75" customHeight="1" x14ac:dyDescent="0.25">
      <c r="B73" s="29" t="s">
        <v>288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1"/>
      <c r="Q73" s="30"/>
      <c r="R73" s="30"/>
      <c r="S73" s="30"/>
      <c r="T73" s="30"/>
      <c r="U73" s="30"/>
    </row>
    <row r="74" spans="2:21" ht="18.75" customHeight="1" x14ac:dyDescent="0.25">
      <c r="B74" s="32" t="s">
        <v>289</v>
      </c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1"/>
      <c r="Q74" s="33"/>
      <c r="R74" s="33"/>
      <c r="S74" s="33"/>
      <c r="T74" s="33"/>
      <c r="U74" s="33"/>
    </row>
    <row r="75" spans="2:21" ht="18.75" customHeight="1" x14ac:dyDescent="0.25">
      <c r="B75" s="29" t="s">
        <v>290</v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1"/>
      <c r="Q75" s="30"/>
      <c r="R75" s="30"/>
      <c r="S75" s="30"/>
      <c r="T75" s="30"/>
      <c r="U75" s="30"/>
    </row>
    <row r="76" spans="2:21" ht="18.75" customHeight="1" x14ac:dyDescent="0.25">
      <c r="B76" s="32" t="s">
        <v>291</v>
      </c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1"/>
      <c r="Q76" s="33"/>
      <c r="R76" s="33"/>
      <c r="S76" s="33"/>
      <c r="T76" s="33"/>
      <c r="U76" s="33"/>
    </row>
    <row r="77" spans="2:21" ht="18.75" customHeight="1" x14ac:dyDescent="0.25">
      <c r="B77" s="29" t="s">
        <v>292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1"/>
      <c r="Q77" s="30"/>
      <c r="R77" s="30"/>
      <c r="S77" s="30"/>
      <c r="T77" s="30"/>
      <c r="U77" s="30"/>
    </row>
    <row r="78" spans="2:21" ht="18.75" customHeight="1" x14ac:dyDescent="0.25">
      <c r="B78" s="32" t="s">
        <v>293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1"/>
      <c r="Q78" s="33"/>
      <c r="R78" s="33"/>
      <c r="S78" s="33"/>
      <c r="T78" s="33"/>
      <c r="U78" s="33"/>
    </row>
    <row r="79" spans="2:21" ht="18.75" customHeight="1" x14ac:dyDescent="0.25">
      <c r="B79" s="29" t="s">
        <v>294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1"/>
      <c r="Q79" s="30"/>
      <c r="R79" s="30"/>
      <c r="S79" s="30"/>
      <c r="T79" s="30"/>
      <c r="U79" s="30"/>
    </row>
    <row r="80" spans="2:21" ht="18.75" customHeight="1" x14ac:dyDescent="0.25">
      <c r="B80" s="32" t="s">
        <v>295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1"/>
      <c r="Q80" s="33"/>
      <c r="R80" s="33"/>
      <c r="S80" s="33"/>
      <c r="T80" s="33"/>
      <c r="U80" s="33"/>
    </row>
    <row r="81" spans="2:21" ht="18.75" customHeight="1" x14ac:dyDescent="0.25">
      <c r="B81" s="29" t="s">
        <v>296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1"/>
      <c r="Q81" s="30"/>
      <c r="R81" s="30"/>
      <c r="S81" s="30"/>
      <c r="T81" s="30"/>
      <c r="U81" s="30"/>
    </row>
    <row r="82" spans="2:21" ht="18.75" customHeight="1" x14ac:dyDescent="0.25">
      <c r="B82" s="32" t="s">
        <v>297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1"/>
      <c r="Q82" s="33"/>
      <c r="R82" s="33"/>
      <c r="S82" s="33"/>
      <c r="T82" s="33"/>
      <c r="U82" s="33"/>
    </row>
    <row r="83" spans="2:21" ht="18.75" customHeight="1" x14ac:dyDescent="0.25">
      <c r="B83" s="29" t="s">
        <v>298</v>
      </c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1"/>
      <c r="Q83" s="30"/>
      <c r="R83" s="30"/>
      <c r="S83" s="30"/>
      <c r="T83" s="30"/>
      <c r="U83" s="30"/>
    </row>
    <row r="84" spans="2:21" ht="18.75" customHeight="1" x14ac:dyDescent="0.25">
      <c r="B84" s="32" t="s">
        <v>299</v>
      </c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1"/>
      <c r="Q84" s="33"/>
      <c r="R84" s="33"/>
      <c r="S84" s="33"/>
      <c r="T84" s="33"/>
      <c r="U84" s="33"/>
    </row>
    <row r="85" spans="2:21" ht="18.75" customHeight="1" x14ac:dyDescent="0.25">
      <c r="B85" s="29" t="s">
        <v>300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1"/>
      <c r="Q85" s="30"/>
      <c r="R85" s="30"/>
      <c r="S85" s="30"/>
      <c r="T85" s="30"/>
      <c r="U85" s="30"/>
    </row>
    <row r="86" spans="2:21" ht="18.75" customHeight="1" x14ac:dyDescent="0.25">
      <c r="B86" s="32" t="s">
        <v>301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1"/>
      <c r="Q86" s="33"/>
      <c r="R86" s="33"/>
      <c r="S86" s="33"/>
      <c r="T86" s="33"/>
      <c r="U86" s="33"/>
    </row>
    <row r="87" spans="2:21" ht="18.75" customHeight="1" x14ac:dyDescent="0.25">
      <c r="B87" s="29" t="s">
        <v>302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1"/>
      <c r="Q87" s="30"/>
      <c r="R87" s="30"/>
      <c r="S87" s="30"/>
      <c r="T87" s="30"/>
      <c r="U87" s="30"/>
    </row>
    <row r="88" spans="2:21" ht="18.75" customHeight="1" x14ac:dyDescent="0.25">
      <c r="B88" s="32" t="s">
        <v>303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1"/>
      <c r="Q88" s="33"/>
      <c r="R88" s="33"/>
      <c r="S88" s="33"/>
      <c r="T88" s="33"/>
      <c r="U88" s="33"/>
    </row>
    <row r="89" spans="2:21" ht="18.75" customHeight="1" x14ac:dyDescent="0.25">
      <c r="B89" s="29" t="s">
        <v>304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1"/>
      <c r="Q89" s="30"/>
      <c r="R89" s="30"/>
      <c r="S89" s="30"/>
      <c r="T89" s="30"/>
      <c r="U89" s="30"/>
    </row>
    <row r="90" spans="2:21" ht="18.75" customHeight="1" x14ac:dyDescent="0.25">
      <c r="B90" s="32" t="s">
        <v>305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1"/>
      <c r="Q90" s="33"/>
      <c r="R90" s="33"/>
      <c r="S90" s="33"/>
      <c r="T90" s="33"/>
      <c r="U90" s="33"/>
    </row>
    <row r="91" spans="2:21" ht="18.75" customHeight="1" x14ac:dyDescent="0.25">
      <c r="B91" s="29" t="s">
        <v>306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1"/>
      <c r="Q91" s="30"/>
      <c r="R91" s="30"/>
      <c r="S91" s="30"/>
      <c r="T91" s="30"/>
      <c r="U91" s="30"/>
    </row>
    <row r="92" spans="2:21" ht="18.75" customHeight="1" x14ac:dyDescent="0.25">
      <c r="B92" s="32" t="s">
        <v>307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1"/>
      <c r="Q92" s="33"/>
      <c r="R92" s="33"/>
      <c r="S92" s="33"/>
      <c r="T92" s="33"/>
      <c r="U92" s="33"/>
    </row>
    <row r="93" spans="2:21" ht="18.75" customHeight="1" x14ac:dyDescent="0.25">
      <c r="B93" s="29" t="s">
        <v>308</v>
      </c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1"/>
      <c r="Q93" s="30"/>
      <c r="R93" s="30"/>
      <c r="S93" s="30"/>
      <c r="T93" s="30"/>
      <c r="U93" s="30"/>
    </row>
    <row r="94" spans="2:21" ht="18.75" customHeight="1" x14ac:dyDescent="0.25">
      <c r="B94" s="32" t="s">
        <v>309</v>
      </c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1"/>
      <c r="Q94" s="33"/>
      <c r="R94" s="33"/>
      <c r="S94" s="33"/>
      <c r="T94" s="33"/>
      <c r="U94" s="33"/>
    </row>
    <row r="95" spans="2:21" ht="18.75" customHeight="1" x14ac:dyDescent="0.25">
      <c r="B95" s="29" t="s">
        <v>310</v>
      </c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1"/>
      <c r="Q95" s="30"/>
      <c r="R95" s="30"/>
      <c r="S95" s="30"/>
      <c r="T95" s="30"/>
      <c r="U95" s="30"/>
    </row>
    <row r="96" spans="2:21" ht="18.75" customHeight="1" x14ac:dyDescent="0.25">
      <c r="B96" s="32" t="s">
        <v>311</v>
      </c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1"/>
      <c r="Q96" s="33"/>
      <c r="R96" s="33"/>
      <c r="S96" s="33"/>
      <c r="T96" s="33"/>
      <c r="U96" s="33"/>
    </row>
    <row r="97" spans="2:21" ht="18.75" customHeight="1" x14ac:dyDescent="0.25">
      <c r="B97" s="29" t="s">
        <v>312</v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1"/>
      <c r="Q97" s="30"/>
      <c r="R97" s="30"/>
      <c r="S97" s="30"/>
      <c r="T97" s="30"/>
      <c r="U97" s="30"/>
    </row>
    <row r="98" spans="2:21" ht="18.75" customHeight="1" x14ac:dyDescent="0.25">
      <c r="B98" s="32" t="s">
        <v>313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1"/>
      <c r="Q98" s="33"/>
      <c r="R98" s="33"/>
      <c r="S98" s="33"/>
      <c r="T98" s="33"/>
      <c r="U98" s="33"/>
    </row>
    <row r="99" spans="2:21" ht="18.75" customHeight="1" x14ac:dyDescent="0.25">
      <c r="B99" s="29" t="s">
        <v>314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1"/>
      <c r="Q99" s="30"/>
      <c r="R99" s="30"/>
      <c r="S99" s="30"/>
      <c r="T99" s="30"/>
      <c r="U99" s="30"/>
    </row>
    <row r="100" spans="2:21" ht="18.75" customHeight="1" x14ac:dyDescent="0.25">
      <c r="B100" s="32" t="s">
        <v>315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1"/>
      <c r="Q100" s="33"/>
      <c r="R100" s="33"/>
      <c r="S100" s="33"/>
      <c r="T100" s="33"/>
      <c r="U100" s="33"/>
    </row>
    <row r="101" spans="2:21" ht="18.75" customHeight="1" x14ac:dyDescent="0.25">
      <c r="B101" s="29" t="s">
        <v>316</v>
      </c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1"/>
      <c r="Q101" s="30"/>
      <c r="R101" s="30"/>
      <c r="S101" s="30"/>
      <c r="T101" s="30"/>
      <c r="U101" s="30"/>
    </row>
    <row r="102" spans="2:21" ht="18.75" customHeight="1" x14ac:dyDescent="0.25">
      <c r="B102" s="32" t="s">
        <v>317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1"/>
      <c r="Q102" s="33"/>
      <c r="R102" s="33"/>
      <c r="S102" s="33"/>
      <c r="T102" s="33"/>
      <c r="U102" s="33"/>
    </row>
    <row r="103" spans="2:21" ht="18.75" customHeight="1" x14ac:dyDescent="0.25">
      <c r="B103" s="29" t="s">
        <v>318</v>
      </c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1"/>
      <c r="Q103" s="30"/>
      <c r="R103" s="30"/>
      <c r="S103" s="30"/>
      <c r="T103" s="30"/>
      <c r="U103" s="30"/>
    </row>
    <row r="104" spans="2:21" ht="18.75" customHeight="1" x14ac:dyDescent="0.25">
      <c r="B104" s="32" t="s">
        <v>319</v>
      </c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1"/>
      <c r="Q104" s="33"/>
      <c r="R104" s="33"/>
      <c r="S104" s="33"/>
      <c r="T104" s="33"/>
      <c r="U104" s="33"/>
    </row>
    <row r="105" spans="2:21" ht="18.75" customHeight="1" x14ac:dyDescent="0.25">
      <c r="B105" s="29" t="s">
        <v>320</v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1"/>
      <c r="Q105" s="30"/>
      <c r="R105" s="30"/>
      <c r="S105" s="30"/>
      <c r="T105" s="30"/>
      <c r="U105" s="30"/>
    </row>
    <row r="106" spans="2:21" ht="18.75" customHeight="1" x14ac:dyDescent="0.25">
      <c r="B106" s="32" t="s">
        <v>321</v>
      </c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1"/>
      <c r="Q106" s="33"/>
      <c r="R106" s="33"/>
      <c r="S106" s="33"/>
      <c r="T106" s="33"/>
      <c r="U106" s="33"/>
    </row>
    <row r="107" spans="2:21" ht="18.75" customHeight="1" x14ac:dyDescent="0.25">
      <c r="B107" s="29" t="s">
        <v>322</v>
      </c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1"/>
      <c r="Q107" s="30"/>
      <c r="R107" s="30"/>
      <c r="S107" s="30"/>
      <c r="T107" s="30"/>
      <c r="U107" s="30"/>
    </row>
    <row r="108" spans="2:21" ht="18.75" customHeight="1" x14ac:dyDescent="0.25">
      <c r="B108" s="32" t="s">
        <v>323</v>
      </c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1"/>
      <c r="Q108" s="33"/>
      <c r="R108" s="33"/>
      <c r="S108" s="33"/>
      <c r="T108" s="33"/>
      <c r="U108" s="33"/>
    </row>
    <row r="109" spans="2:21" ht="18.75" customHeight="1" x14ac:dyDescent="0.25">
      <c r="B109" s="29" t="s">
        <v>324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1"/>
      <c r="Q109" s="30"/>
      <c r="R109" s="30"/>
      <c r="S109" s="30"/>
      <c r="T109" s="30"/>
      <c r="U109" s="30"/>
    </row>
    <row r="110" spans="2:21" ht="18.75" customHeight="1" x14ac:dyDescent="0.25">
      <c r="B110" s="32" t="s">
        <v>325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1"/>
      <c r="Q110" s="33"/>
      <c r="R110" s="33"/>
      <c r="S110" s="33"/>
      <c r="T110" s="33"/>
      <c r="U110" s="33"/>
    </row>
    <row r="111" spans="2:21" ht="18.75" customHeight="1" x14ac:dyDescent="0.25">
      <c r="B111" s="29" t="s">
        <v>326</v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1"/>
      <c r="Q111" s="30"/>
      <c r="R111" s="30"/>
      <c r="S111" s="30"/>
      <c r="T111" s="30"/>
      <c r="U111" s="30"/>
    </row>
    <row r="112" spans="2:21" ht="18.75" customHeight="1" x14ac:dyDescent="0.25">
      <c r="B112" s="32" t="s">
        <v>327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1"/>
      <c r="Q112" s="33"/>
      <c r="R112" s="33"/>
      <c r="S112" s="33"/>
      <c r="T112" s="33"/>
      <c r="U112" s="33"/>
    </row>
    <row r="113" spans="2:21" ht="18.75" customHeight="1" x14ac:dyDescent="0.25">
      <c r="B113" s="29" t="s">
        <v>328</v>
      </c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1"/>
      <c r="Q113" s="30"/>
      <c r="R113" s="30"/>
      <c r="S113" s="30"/>
      <c r="T113" s="30"/>
      <c r="U113" s="30"/>
    </row>
    <row r="114" spans="2:21" ht="18.75" customHeight="1" x14ac:dyDescent="0.25">
      <c r="B114" s="32" t="s">
        <v>329</v>
      </c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1"/>
      <c r="Q114" s="33"/>
      <c r="R114" s="33"/>
      <c r="S114" s="33"/>
      <c r="T114" s="33"/>
      <c r="U114" s="33"/>
    </row>
    <row r="115" spans="2:21" ht="18.75" customHeight="1" x14ac:dyDescent="0.25">
      <c r="B115" s="29" t="s">
        <v>330</v>
      </c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1"/>
      <c r="Q115" s="30"/>
      <c r="R115" s="30"/>
      <c r="S115" s="30"/>
      <c r="T115" s="30"/>
      <c r="U115" s="30"/>
    </row>
    <row r="116" spans="2:21" ht="18.75" customHeight="1" x14ac:dyDescent="0.25">
      <c r="B116" s="32" t="s">
        <v>331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1"/>
      <c r="Q116" s="33"/>
      <c r="R116" s="33"/>
      <c r="S116" s="33"/>
      <c r="T116" s="33"/>
      <c r="U116" s="33"/>
    </row>
    <row r="117" spans="2:21" ht="18.75" customHeight="1" x14ac:dyDescent="0.25">
      <c r="B117" s="29" t="s">
        <v>332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1"/>
      <c r="Q117" s="30"/>
      <c r="R117" s="30"/>
      <c r="S117" s="30"/>
      <c r="T117" s="30"/>
      <c r="U117" s="30"/>
    </row>
    <row r="118" spans="2:21" ht="18.75" customHeight="1" x14ac:dyDescent="0.25">
      <c r="B118" s="32" t="s">
        <v>333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1"/>
      <c r="Q118" s="33"/>
      <c r="R118" s="33"/>
      <c r="S118" s="33"/>
      <c r="T118" s="33"/>
      <c r="U118" s="33"/>
    </row>
    <row r="119" spans="2:21" ht="18.75" customHeight="1" x14ac:dyDescent="0.25">
      <c r="B119" s="29" t="s">
        <v>334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1"/>
      <c r="Q119" s="30"/>
      <c r="R119" s="30"/>
      <c r="S119" s="30"/>
      <c r="T119" s="30"/>
      <c r="U119" s="30"/>
    </row>
    <row r="120" spans="2:21" ht="18.75" customHeight="1" x14ac:dyDescent="0.25">
      <c r="B120" s="32" t="s">
        <v>335</v>
      </c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1"/>
      <c r="Q120" s="33"/>
      <c r="R120" s="33"/>
      <c r="S120" s="33"/>
      <c r="T120" s="33"/>
      <c r="U120" s="33"/>
    </row>
    <row r="121" spans="2:21" ht="18.75" customHeight="1" x14ac:dyDescent="0.25">
      <c r="B121" s="29" t="s">
        <v>336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1"/>
      <c r="Q121" s="30"/>
      <c r="R121" s="30"/>
      <c r="S121" s="30"/>
      <c r="T121" s="30"/>
      <c r="U121" s="30"/>
    </row>
    <row r="122" spans="2:21" ht="18.75" customHeight="1" x14ac:dyDescent="0.25">
      <c r="B122" s="32" t="s">
        <v>337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1"/>
      <c r="Q122" s="33"/>
      <c r="R122" s="33"/>
      <c r="S122" s="33"/>
      <c r="T122" s="33"/>
      <c r="U122" s="33"/>
    </row>
    <row r="123" spans="2:21" ht="18.75" customHeight="1" x14ac:dyDescent="0.25">
      <c r="B123" s="29" t="s">
        <v>338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1"/>
      <c r="Q123" s="30"/>
      <c r="R123" s="30"/>
      <c r="S123" s="30"/>
      <c r="T123" s="30"/>
      <c r="U123" s="30"/>
    </row>
    <row r="124" spans="2:21" ht="18.75" customHeight="1" x14ac:dyDescent="0.25">
      <c r="B124" s="32" t="s">
        <v>339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1"/>
      <c r="Q124" s="33"/>
      <c r="R124" s="33"/>
      <c r="S124" s="33"/>
      <c r="T124" s="33"/>
      <c r="U124" s="33"/>
    </row>
    <row r="125" spans="2:21" ht="18.75" customHeight="1" x14ac:dyDescent="0.25">
      <c r="B125" s="29" t="s">
        <v>340</v>
      </c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1"/>
      <c r="Q125" s="30"/>
      <c r="R125" s="30"/>
      <c r="S125" s="30"/>
      <c r="T125" s="30"/>
      <c r="U125" s="30"/>
    </row>
    <row r="126" spans="2:21" ht="18.75" customHeight="1" x14ac:dyDescent="0.25">
      <c r="B126" s="32" t="s">
        <v>341</v>
      </c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1"/>
      <c r="Q126" s="33"/>
      <c r="R126" s="33"/>
      <c r="S126" s="33"/>
      <c r="T126" s="33"/>
      <c r="U126" s="33"/>
    </row>
    <row r="127" spans="2:21" ht="18.75" customHeight="1" x14ac:dyDescent="0.25">
      <c r="B127" s="29" t="s">
        <v>342</v>
      </c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1"/>
      <c r="Q127" s="30"/>
      <c r="R127" s="30"/>
      <c r="S127" s="30"/>
      <c r="T127" s="30"/>
      <c r="U127" s="30"/>
    </row>
    <row r="128" spans="2:21" ht="18.75" customHeight="1" x14ac:dyDescent="0.25">
      <c r="B128" s="32" t="s">
        <v>343</v>
      </c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1"/>
      <c r="Q128" s="33"/>
      <c r="R128" s="33"/>
      <c r="S128" s="33"/>
      <c r="T128" s="33"/>
      <c r="U128" s="33"/>
    </row>
    <row r="129" spans="2:21" ht="18.75" customHeight="1" x14ac:dyDescent="0.25">
      <c r="B129" s="29" t="s">
        <v>344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1"/>
      <c r="Q129" s="30"/>
      <c r="R129" s="30"/>
      <c r="S129" s="30"/>
      <c r="T129" s="30"/>
      <c r="U129" s="30"/>
    </row>
    <row r="130" spans="2:21" ht="18.75" customHeight="1" x14ac:dyDescent="0.25">
      <c r="B130" s="32" t="s">
        <v>345</v>
      </c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1"/>
      <c r="Q130" s="33"/>
      <c r="R130" s="33"/>
      <c r="S130" s="33"/>
      <c r="T130" s="33"/>
      <c r="U130" s="33"/>
    </row>
    <row r="131" spans="2:21" ht="18.75" customHeight="1" x14ac:dyDescent="0.25">
      <c r="B131" s="29" t="s">
        <v>346</v>
      </c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1"/>
      <c r="Q131" s="30"/>
      <c r="R131" s="30"/>
      <c r="S131" s="30"/>
      <c r="T131" s="30"/>
      <c r="U131" s="30"/>
    </row>
    <row r="132" spans="2:21" ht="18.75" customHeight="1" x14ac:dyDescent="0.25">
      <c r="B132" s="32" t="s">
        <v>347</v>
      </c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1"/>
      <c r="Q132" s="33"/>
      <c r="R132" s="33"/>
      <c r="S132" s="33"/>
      <c r="T132" s="33"/>
      <c r="U132" s="33"/>
    </row>
    <row r="133" spans="2:21" ht="18.75" customHeight="1" x14ac:dyDescent="0.25">
      <c r="B133" s="29" t="s">
        <v>348</v>
      </c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1"/>
      <c r="Q133" s="30"/>
      <c r="R133" s="30"/>
      <c r="S133" s="30"/>
      <c r="T133" s="30"/>
      <c r="U133" s="30"/>
    </row>
    <row r="134" spans="2:21" ht="18.75" customHeight="1" x14ac:dyDescent="0.25">
      <c r="B134" s="32" t="s">
        <v>349</v>
      </c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1"/>
      <c r="Q134" s="33"/>
      <c r="R134" s="33"/>
      <c r="S134" s="33"/>
      <c r="T134" s="33"/>
      <c r="U134" s="33"/>
    </row>
    <row r="135" spans="2:21" ht="18.75" customHeight="1" x14ac:dyDescent="0.25">
      <c r="B135" s="29" t="s">
        <v>350</v>
      </c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1"/>
      <c r="Q135" s="30"/>
      <c r="R135" s="30"/>
      <c r="S135" s="30"/>
      <c r="T135" s="30"/>
      <c r="U135" s="30"/>
    </row>
    <row r="136" spans="2:21" ht="18.75" customHeight="1" x14ac:dyDescent="0.25">
      <c r="B136" s="32" t="s">
        <v>351</v>
      </c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1"/>
      <c r="Q136" s="33"/>
      <c r="R136" s="33"/>
      <c r="S136" s="33"/>
      <c r="T136" s="33"/>
      <c r="U136" s="33"/>
    </row>
    <row r="137" spans="2:21" ht="18.75" customHeight="1" x14ac:dyDescent="0.25">
      <c r="B137" s="29" t="s">
        <v>352</v>
      </c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1"/>
      <c r="Q137" s="30"/>
      <c r="R137" s="30"/>
      <c r="S137" s="30"/>
      <c r="T137" s="30"/>
      <c r="U137" s="30"/>
    </row>
    <row r="138" spans="2:21" ht="18.75" customHeight="1" x14ac:dyDescent="0.25">
      <c r="B138" s="32" t="s">
        <v>353</v>
      </c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1"/>
      <c r="Q138" s="33"/>
      <c r="R138" s="33"/>
      <c r="S138" s="33"/>
      <c r="T138" s="33"/>
      <c r="U138" s="33"/>
    </row>
    <row r="139" spans="2:21" ht="18.75" customHeight="1" x14ac:dyDescent="0.25">
      <c r="B139" s="29" t="s">
        <v>354</v>
      </c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1"/>
      <c r="Q139" s="30"/>
      <c r="R139" s="30"/>
      <c r="S139" s="30"/>
      <c r="T139" s="30"/>
      <c r="U139" s="30"/>
    </row>
    <row r="140" spans="2:21" ht="18.75" customHeight="1" x14ac:dyDescent="0.25">
      <c r="B140" s="32" t="s">
        <v>355</v>
      </c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1"/>
      <c r="Q140" s="33"/>
      <c r="R140" s="33"/>
      <c r="S140" s="33"/>
      <c r="T140" s="33"/>
      <c r="U140" s="33"/>
    </row>
    <row r="141" spans="2:21" ht="18.75" customHeight="1" x14ac:dyDescent="0.25">
      <c r="B141" s="29" t="s">
        <v>356</v>
      </c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1"/>
      <c r="Q141" s="30"/>
      <c r="R141" s="30"/>
      <c r="S141" s="30"/>
      <c r="T141" s="30"/>
      <c r="U141" s="30"/>
    </row>
    <row r="142" spans="2:21" ht="18.75" customHeight="1" x14ac:dyDescent="0.25">
      <c r="B142" s="32" t="s">
        <v>357</v>
      </c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1"/>
      <c r="Q142" s="33"/>
      <c r="R142" s="33"/>
      <c r="S142" s="33"/>
      <c r="T142" s="33"/>
      <c r="U142" s="33"/>
    </row>
    <row r="143" spans="2:21" ht="18.75" customHeight="1" x14ac:dyDescent="0.25">
      <c r="B143" s="29" t="s">
        <v>358</v>
      </c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1"/>
      <c r="Q143" s="30"/>
      <c r="R143" s="30"/>
      <c r="S143" s="30"/>
      <c r="T143" s="30"/>
      <c r="U143" s="30"/>
    </row>
    <row r="144" spans="2:21" ht="18.75" customHeight="1" x14ac:dyDescent="0.25">
      <c r="B144" s="32" t="s">
        <v>359</v>
      </c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1"/>
      <c r="Q144" s="33"/>
      <c r="R144" s="33"/>
      <c r="S144" s="33"/>
      <c r="T144" s="33"/>
      <c r="U144" s="33"/>
    </row>
    <row r="145" spans="2:21" ht="18.75" customHeight="1" x14ac:dyDescent="0.25">
      <c r="B145" s="29" t="s">
        <v>360</v>
      </c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1"/>
      <c r="Q145" s="30"/>
      <c r="R145" s="30"/>
      <c r="S145" s="30"/>
      <c r="T145" s="30"/>
      <c r="U145" s="30"/>
    </row>
    <row r="146" spans="2:21" ht="18.75" customHeight="1" x14ac:dyDescent="0.25">
      <c r="B146" s="32" t="s">
        <v>361</v>
      </c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1"/>
      <c r="Q146" s="33"/>
      <c r="R146" s="33"/>
      <c r="S146" s="33"/>
      <c r="T146" s="33"/>
      <c r="U146" s="33"/>
    </row>
    <row r="147" spans="2:21" ht="18.75" customHeight="1" x14ac:dyDescent="0.25">
      <c r="B147" s="29" t="s">
        <v>362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1"/>
      <c r="Q147" s="30"/>
      <c r="R147" s="30"/>
      <c r="S147" s="30"/>
      <c r="T147" s="30"/>
      <c r="U147" s="30"/>
    </row>
    <row r="148" spans="2:21" ht="18.75" customHeight="1" x14ac:dyDescent="0.25">
      <c r="B148" s="32" t="s">
        <v>363</v>
      </c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1"/>
      <c r="Q148" s="33"/>
      <c r="R148" s="33"/>
      <c r="S148" s="33"/>
      <c r="T148" s="33"/>
      <c r="U148" s="33"/>
    </row>
    <row r="149" spans="2:21" ht="18.75" customHeight="1" x14ac:dyDescent="0.25">
      <c r="B149" s="29" t="s">
        <v>364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1"/>
      <c r="Q149" s="30"/>
      <c r="R149" s="30"/>
      <c r="S149" s="30"/>
      <c r="T149" s="30"/>
      <c r="U149" s="30"/>
    </row>
    <row r="150" spans="2:21" ht="18.75" customHeight="1" x14ac:dyDescent="0.25">
      <c r="B150" s="32" t="s">
        <v>365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1"/>
      <c r="Q150" s="33"/>
      <c r="R150" s="33"/>
      <c r="S150" s="33"/>
      <c r="T150" s="33"/>
      <c r="U150" s="33"/>
    </row>
    <row r="151" spans="2:21" ht="18.75" customHeight="1" x14ac:dyDescent="0.25">
      <c r="B151" s="29" t="s">
        <v>366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1"/>
      <c r="Q151" s="30"/>
      <c r="R151" s="30"/>
      <c r="S151" s="30"/>
      <c r="T151" s="30"/>
      <c r="U151" s="30"/>
    </row>
    <row r="152" spans="2:21" ht="18.75" customHeight="1" x14ac:dyDescent="0.25">
      <c r="B152" s="32" t="s">
        <v>367</v>
      </c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1"/>
      <c r="Q152" s="33"/>
      <c r="R152" s="33"/>
      <c r="S152" s="33"/>
      <c r="T152" s="33"/>
      <c r="U152" s="33"/>
    </row>
    <row r="153" spans="2:21" ht="18.75" customHeight="1" x14ac:dyDescent="0.25">
      <c r="B153" s="29" t="s">
        <v>368</v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1"/>
      <c r="Q153" s="30"/>
      <c r="R153" s="30"/>
      <c r="S153" s="30"/>
      <c r="T153" s="30"/>
      <c r="U153" s="30"/>
    </row>
    <row r="154" spans="2:21" ht="18.75" customHeight="1" x14ac:dyDescent="0.25">
      <c r="B154" s="32" t="s">
        <v>369</v>
      </c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1"/>
      <c r="Q154" s="33"/>
      <c r="R154" s="33"/>
      <c r="S154" s="33"/>
      <c r="T154" s="33"/>
      <c r="U154" s="33"/>
    </row>
    <row r="155" spans="2:21" ht="18.75" customHeight="1" x14ac:dyDescent="0.25">
      <c r="B155" s="29" t="s">
        <v>370</v>
      </c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1"/>
      <c r="Q155" s="30"/>
      <c r="R155" s="30"/>
      <c r="S155" s="30"/>
      <c r="T155" s="30"/>
      <c r="U155" s="30"/>
    </row>
    <row r="156" spans="2:21" ht="18.75" customHeight="1" x14ac:dyDescent="0.25">
      <c r="B156" s="32" t="s">
        <v>371</v>
      </c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1"/>
      <c r="Q156" s="33"/>
      <c r="R156" s="33"/>
      <c r="S156" s="33"/>
      <c r="T156" s="33"/>
      <c r="U156" s="33"/>
    </row>
    <row r="157" spans="2:21" ht="18.75" customHeight="1" x14ac:dyDescent="0.25">
      <c r="B157" s="29" t="s">
        <v>372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1"/>
      <c r="Q157" s="30"/>
      <c r="R157" s="30"/>
      <c r="S157" s="30"/>
      <c r="T157" s="30"/>
      <c r="U157" s="30"/>
    </row>
    <row r="158" spans="2:21" ht="18.75" customHeight="1" x14ac:dyDescent="0.25">
      <c r="B158" s="32" t="s">
        <v>373</v>
      </c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1"/>
      <c r="Q158" s="33"/>
      <c r="R158" s="33"/>
      <c r="S158" s="33"/>
      <c r="T158" s="33"/>
      <c r="U158" s="33"/>
    </row>
    <row r="159" spans="2:21" ht="18.75" customHeight="1" x14ac:dyDescent="0.25">
      <c r="B159" s="29" t="s">
        <v>374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1"/>
      <c r="Q159" s="30"/>
      <c r="R159" s="30"/>
      <c r="S159" s="30"/>
      <c r="T159" s="30"/>
      <c r="U159" s="30"/>
    </row>
    <row r="160" spans="2:21" ht="18.75" customHeight="1" x14ac:dyDescent="0.25">
      <c r="B160" s="32" t="s">
        <v>375</v>
      </c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1"/>
      <c r="Q160" s="33"/>
      <c r="R160" s="33"/>
      <c r="S160" s="33"/>
      <c r="T160" s="33"/>
      <c r="U160" s="33"/>
    </row>
    <row r="161" spans="2:21" ht="18.75" customHeight="1" x14ac:dyDescent="0.25">
      <c r="B161" s="29" t="s">
        <v>376</v>
      </c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1"/>
      <c r="Q161" s="30"/>
      <c r="R161" s="30"/>
      <c r="S161" s="30"/>
      <c r="T161" s="30"/>
      <c r="U161" s="30"/>
    </row>
    <row r="162" spans="2:21" ht="18.75" customHeight="1" x14ac:dyDescent="0.25">
      <c r="B162" s="32" t="s">
        <v>377</v>
      </c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1"/>
      <c r="Q162" s="33"/>
      <c r="R162" s="33"/>
      <c r="S162" s="33"/>
      <c r="T162" s="33"/>
      <c r="U162" s="33"/>
    </row>
    <row r="163" spans="2:21" ht="18.75" customHeight="1" x14ac:dyDescent="0.25">
      <c r="B163" s="29" t="s">
        <v>378</v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1"/>
      <c r="Q163" s="30"/>
      <c r="R163" s="30"/>
      <c r="S163" s="30"/>
      <c r="T163" s="30"/>
      <c r="U163" s="30"/>
    </row>
    <row r="164" spans="2:21" ht="18.75" customHeight="1" x14ac:dyDescent="0.25">
      <c r="B164" s="32" t="s">
        <v>379</v>
      </c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1"/>
      <c r="Q164" s="33"/>
      <c r="R164" s="33"/>
      <c r="S164" s="33"/>
      <c r="T164" s="33"/>
      <c r="U164" s="33"/>
    </row>
    <row r="165" spans="2:21" ht="18.75" customHeight="1" x14ac:dyDescent="0.25">
      <c r="B165" s="29" t="s">
        <v>380</v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1"/>
      <c r="Q165" s="30"/>
      <c r="R165" s="30"/>
      <c r="S165" s="30"/>
      <c r="T165" s="30"/>
      <c r="U165" s="30"/>
    </row>
    <row r="166" spans="2:21" ht="18.75" customHeight="1" x14ac:dyDescent="0.25">
      <c r="B166" s="32" t="s">
        <v>381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1"/>
      <c r="Q166" s="33"/>
      <c r="R166" s="33"/>
      <c r="S166" s="33"/>
      <c r="T166" s="33"/>
      <c r="U166" s="33"/>
    </row>
    <row r="167" spans="2:21" ht="18.75" customHeight="1" x14ac:dyDescent="0.25">
      <c r="B167" s="29" t="s">
        <v>382</v>
      </c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1"/>
      <c r="Q167" s="30"/>
      <c r="R167" s="30"/>
      <c r="S167" s="30"/>
      <c r="T167" s="30"/>
      <c r="U167" s="30"/>
    </row>
    <row r="168" spans="2:21" ht="18.75" customHeight="1" x14ac:dyDescent="0.25">
      <c r="B168" s="32" t="s">
        <v>383</v>
      </c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1"/>
      <c r="Q168" s="33"/>
      <c r="R168" s="33"/>
      <c r="S168" s="33"/>
      <c r="T168" s="33"/>
      <c r="U168" s="33"/>
    </row>
    <row r="169" spans="2:21" ht="18.75" customHeight="1" x14ac:dyDescent="0.25">
      <c r="B169" s="29" t="s">
        <v>384</v>
      </c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1"/>
      <c r="Q169" s="30"/>
      <c r="R169" s="30"/>
      <c r="S169" s="30"/>
      <c r="T169" s="30"/>
      <c r="U169" s="30"/>
    </row>
    <row r="170" spans="2:21" ht="18.75" customHeight="1" x14ac:dyDescent="0.25">
      <c r="B170" s="32" t="s">
        <v>385</v>
      </c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1"/>
      <c r="Q170" s="33"/>
      <c r="R170" s="33"/>
      <c r="S170" s="33"/>
      <c r="T170" s="33"/>
      <c r="U170" s="33"/>
    </row>
    <row r="171" spans="2:21" ht="18.75" customHeight="1" x14ac:dyDescent="0.25">
      <c r="B171" s="29" t="s">
        <v>386</v>
      </c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1"/>
      <c r="Q171" s="30"/>
      <c r="R171" s="30"/>
      <c r="S171" s="30"/>
      <c r="T171" s="30"/>
      <c r="U171" s="30"/>
    </row>
    <row r="172" spans="2:21" ht="18.75" customHeight="1" x14ac:dyDescent="0.25">
      <c r="B172" s="32" t="s">
        <v>387</v>
      </c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1"/>
      <c r="Q172" s="33"/>
      <c r="R172" s="33"/>
      <c r="S172" s="33"/>
      <c r="T172" s="33"/>
      <c r="U172" s="33"/>
    </row>
    <row r="173" spans="2:21" ht="18.75" customHeight="1" x14ac:dyDescent="0.25">
      <c r="B173" s="29" t="s">
        <v>388</v>
      </c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1"/>
      <c r="Q173" s="30"/>
      <c r="R173" s="30"/>
      <c r="S173" s="30"/>
      <c r="T173" s="30"/>
      <c r="U173" s="30"/>
    </row>
    <row r="174" spans="2:21" ht="18.75" customHeight="1" x14ac:dyDescent="0.25">
      <c r="B174" s="32" t="s">
        <v>389</v>
      </c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1"/>
      <c r="Q174" s="33"/>
      <c r="R174" s="33"/>
      <c r="S174" s="33"/>
      <c r="T174" s="33"/>
      <c r="U174" s="33"/>
    </row>
    <row r="175" spans="2:21" ht="18.75" customHeight="1" x14ac:dyDescent="0.25">
      <c r="B175" s="29" t="s">
        <v>390</v>
      </c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1"/>
      <c r="Q175" s="30"/>
      <c r="R175" s="30"/>
      <c r="S175" s="30"/>
      <c r="T175" s="30"/>
      <c r="U175" s="30"/>
    </row>
    <row r="176" spans="2:21" ht="18.75" customHeight="1" x14ac:dyDescent="0.25">
      <c r="B176" s="32" t="s">
        <v>391</v>
      </c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1"/>
      <c r="Q176" s="33"/>
      <c r="R176" s="33"/>
      <c r="S176" s="33"/>
      <c r="T176" s="33"/>
      <c r="U176" s="33"/>
    </row>
    <row r="177" spans="2:21" ht="18.75" customHeight="1" x14ac:dyDescent="0.25">
      <c r="B177" s="29" t="s">
        <v>392</v>
      </c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1"/>
      <c r="Q177" s="30"/>
      <c r="R177" s="30"/>
      <c r="S177" s="30"/>
      <c r="T177" s="30"/>
      <c r="U177" s="30"/>
    </row>
    <row r="178" spans="2:21" ht="18.75" customHeight="1" x14ac:dyDescent="0.25">
      <c r="B178" s="32" t="s">
        <v>393</v>
      </c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1"/>
      <c r="Q178" s="33"/>
      <c r="R178" s="33"/>
      <c r="S178" s="33"/>
      <c r="T178" s="33"/>
      <c r="U178" s="33"/>
    </row>
    <row r="179" spans="2:21" ht="18.75" customHeight="1" x14ac:dyDescent="0.25">
      <c r="B179" s="29" t="s">
        <v>394</v>
      </c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1"/>
      <c r="Q179" s="30"/>
      <c r="R179" s="30"/>
      <c r="S179" s="30"/>
      <c r="T179" s="30"/>
      <c r="U179" s="30"/>
    </row>
    <row r="180" spans="2:21" ht="18.75" customHeight="1" x14ac:dyDescent="0.25">
      <c r="B180" s="32" t="s">
        <v>395</v>
      </c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1"/>
      <c r="Q180" s="33"/>
      <c r="R180" s="33"/>
      <c r="S180" s="33"/>
      <c r="T180" s="33"/>
      <c r="U180" s="33"/>
    </row>
    <row r="181" spans="2:21" ht="18.75" customHeight="1" x14ac:dyDescent="0.25">
      <c r="B181" s="29" t="s">
        <v>396</v>
      </c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1"/>
      <c r="Q181" s="30"/>
      <c r="R181" s="30"/>
      <c r="S181" s="30"/>
      <c r="T181" s="30"/>
      <c r="U181" s="30"/>
    </row>
    <row r="182" spans="2:21" ht="18.75" customHeight="1" x14ac:dyDescent="0.25">
      <c r="B182" s="32" t="s">
        <v>397</v>
      </c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1"/>
      <c r="Q182" s="33"/>
      <c r="R182" s="33"/>
      <c r="S182" s="33"/>
      <c r="T182" s="33"/>
      <c r="U182" s="33"/>
    </row>
    <row r="183" spans="2:21" ht="18.75" customHeight="1" x14ac:dyDescent="0.25">
      <c r="B183" s="29" t="s">
        <v>398</v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1"/>
      <c r="Q183" s="30"/>
      <c r="R183" s="30"/>
      <c r="S183" s="30"/>
      <c r="T183" s="30"/>
      <c r="U183" s="30"/>
    </row>
    <row r="184" spans="2:21" ht="18.75" customHeight="1" x14ac:dyDescent="0.25">
      <c r="B184" s="32" t="s">
        <v>399</v>
      </c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1"/>
      <c r="Q184" s="33"/>
      <c r="R184" s="33"/>
      <c r="S184" s="33"/>
      <c r="T184" s="33"/>
      <c r="U184" s="33"/>
    </row>
    <row r="185" spans="2:21" ht="18.75" customHeight="1" x14ac:dyDescent="0.25">
      <c r="B185" s="29" t="s">
        <v>400</v>
      </c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1"/>
      <c r="Q185" s="30"/>
      <c r="R185" s="30"/>
      <c r="S185" s="30"/>
      <c r="T185" s="30"/>
      <c r="U185" s="30"/>
    </row>
    <row r="186" spans="2:21" ht="18.75" customHeight="1" x14ac:dyDescent="0.25">
      <c r="B186" s="32" t="s">
        <v>401</v>
      </c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1"/>
      <c r="Q186" s="33"/>
      <c r="R186" s="33"/>
      <c r="S186" s="33"/>
      <c r="T186" s="33"/>
      <c r="U186" s="33"/>
    </row>
    <row r="187" spans="2:21" ht="18.75" customHeight="1" x14ac:dyDescent="0.25">
      <c r="B187" s="29" t="s">
        <v>402</v>
      </c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1"/>
      <c r="Q187" s="30"/>
      <c r="R187" s="30"/>
      <c r="S187" s="30"/>
      <c r="T187" s="30"/>
      <c r="U187" s="30"/>
    </row>
    <row r="188" spans="2:21" ht="18.75" customHeight="1" x14ac:dyDescent="0.25">
      <c r="B188" s="32" t="s">
        <v>403</v>
      </c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1"/>
      <c r="Q188" s="33"/>
      <c r="R188" s="33"/>
      <c r="S188" s="33"/>
      <c r="T188" s="33"/>
      <c r="U188" s="33"/>
    </row>
    <row r="189" spans="2:21" ht="18.75" customHeight="1" x14ac:dyDescent="0.25">
      <c r="B189" s="29" t="s">
        <v>404</v>
      </c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1"/>
      <c r="Q189" s="30"/>
      <c r="R189" s="30"/>
      <c r="S189" s="30"/>
      <c r="T189" s="30"/>
      <c r="U189" s="30"/>
    </row>
    <row r="190" spans="2:21" ht="18.75" customHeight="1" x14ac:dyDescent="0.25">
      <c r="B190" s="32" t="s">
        <v>405</v>
      </c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1"/>
      <c r="Q190" s="33"/>
      <c r="R190" s="33"/>
      <c r="S190" s="33"/>
      <c r="T190" s="33"/>
      <c r="U190" s="33"/>
    </row>
    <row r="191" spans="2:21" ht="18.75" customHeight="1" x14ac:dyDescent="0.25">
      <c r="B191" s="29" t="s">
        <v>406</v>
      </c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1"/>
      <c r="Q191" s="30"/>
      <c r="R191" s="30"/>
      <c r="S191" s="30"/>
      <c r="T191" s="30"/>
      <c r="U191" s="30"/>
    </row>
    <row r="192" spans="2:21" ht="18.75" customHeight="1" x14ac:dyDescent="0.25">
      <c r="B192" s="32" t="s">
        <v>407</v>
      </c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1"/>
      <c r="Q192" s="33"/>
      <c r="R192" s="33"/>
      <c r="S192" s="33"/>
      <c r="T192" s="33"/>
      <c r="U192" s="33"/>
    </row>
    <row r="193" spans="2:21" ht="18.75" customHeight="1" x14ac:dyDescent="0.25">
      <c r="B193" s="29" t="s">
        <v>408</v>
      </c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1"/>
      <c r="Q193" s="30"/>
      <c r="R193" s="30"/>
      <c r="S193" s="30"/>
      <c r="T193" s="30"/>
      <c r="U193" s="30"/>
    </row>
    <row r="194" spans="2:21" ht="18.75" customHeight="1" x14ac:dyDescent="0.25">
      <c r="B194" s="32" t="s">
        <v>409</v>
      </c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1"/>
      <c r="Q194" s="33"/>
      <c r="R194" s="33"/>
      <c r="S194" s="33"/>
      <c r="T194" s="33"/>
      <c r="U194" s="33"/>
    </row>
    <row r="195" spans="2:21" ht="18.75" customHeight="1" x14ac:dyDescent="0.25">
      <c r="B195" s="29" t="s">
        <v>410</v>
      </c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1"/>
      <c r="Q195" s="30"/>
      <c r="R195" s="30"/>
      <c r="S195" s="30"/>
      <c r="T195" s="30"/>
      <c r="U195" s="30"/>
    </row>
    <row r="196" spans="2:21" ht="18.75" customHeight="1" x14ac:dyDescent="0.25">
      <c r="B196" s="32" t="s">
        <v>411</v>
      </c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1"/>
      <c r="Q196" s="33"/>
      <c r="R196" s="33"/>
      <c r="S196" s="33"/>
      <c r="T196" s="33"/>
      <c r="U196" s="33"/>
    </row>
    <row r="197" spans="2:21" ht="18.75" customHeight="1" x14ac:dyDescent="0.25">
      <c r="B197" s="29" t="s">
        <v>412</v>
      </c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1"/>
      <c r="Q197" s="30"/>
      <c r="R197" s="30"/>
      <c r="S197" s="30"/>
      <c r="T197" s="30"/>
      <c r="U197" s="30"/>
    </row>
    <row r="198" spans="2:21" ht="18.75" customHeight="1" x14ac:dyDescent="0.25">
      <c r="B198" s="32" t="s">
        <v>413</v>
      </c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1"/>
      <c r="Q198" s="33"/>
      <c r="R198" s="33"/>
      <c r="S198" s="33"/>
      <c r="T198" s="33"/>
      <c r="U198" s="33"/>
    </row>
    <row r="199" spans="2:21" ht="18.75" customHeight="1" x14ac:dyDescent="0.25">
      <c r="B199" s="29" t="s">
        <v>414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1"/>
      <c r="Q199" s="30"/>
      <c r="R199" s="30"/>
      <c r="S199" s="30"/>
      <c r="T199" s="30"/>
      <c r="U199" s="30"/>
    </row>
    <row r="200" spans="2:21" ht="18.75" customHeight="1" x14ac:dyDescent="0.25">
      <c r="B200" s="32" t="s">
        <v>415</v>
      </c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1"/>
      <c r="Q200" s="33"/>
      <c r="R200" s="33"/>
      <c r="S200" s="33"/>
      <c r="T200" s="33"/>
      <c r="U200" s="33"/>
    </row>
    <row r="201" spans="2:21" ht="18.75" customHeight="1" x14ac:dyDescent="0.25">
      <c r="B201" s="29" t="s">
        <v>416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1"/>
      <c r="Q201" s="30"/>
      <c r="R201" s="30"/>
      <c r="S201" s="30"/>
      <c r="T201" s="30"/>
      <c r="U201" s="30"/>
    </row>
    <row r="202" spans="2:21" ht="18.75" customHeight="1" x14ac:dyDescent="0.25">
      <c r="B202" s="32" t="s">
        <v>417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1"/>
      <c r="Q202" s="33"/>
      <c r="R202" s="33"/>
      <c r="S202" s="33"/>
      <c r="T202" s="33"/>
      <c r="U202" s="33"/>
    </row>
    <row r="203" spans="2:21" ht="18.75" customHeight="1" x14ac:dyDescent="0.25">
      <c r="B203" s="29" t="s">
        <v>418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1"/>
      <c r="Q203" s="30"/>
      <c r="R203" s="30"/>
      <c r="S203" s="30"/>
      <c r="T203" s="30"/>
      <c r="U203" s="30"/>
    </row>
    <row r="204" spans="2:21" ht="18.75" customHeight="1" x14ac:dyDescent="0.25">
      <c r="B204" s="32" t="s">
        <v>419</v>
      </c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1"/>
      <c r="Q204" s="33"/>
      <c r="R204" s="33"/>
      <c r="S204" s="33"/>
      <c r="T204" s="33"/>
      <c r="U204" s="33"/>
    </row>
    <row r="205" spans="2:21" ht="18.75" customHeight="1" x14ac:dyDescent="0.25">
      <c r="B205" s="29" t="s">
        <v>420</v>
      </c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1"/>
      <c r="Q205" s="30"/>
      <c r="R205" s="30"/>
      <c r="S205" s="30"/>
      <c r="T205" s="30"/>
      <c r="U205" s="30"/>
    </row>
    <row r="206" spans="2:21" ht="18.75" customHeight="1" x14ac:dyDescent="0.25">
      <c r="B206" s="32" t="s">
        <v>421</v>
      </c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1"/>
      <c r="Q206" s="33"/>
      <c r="R206" s="33"/>
      <c r="S206" s="33"/>
      <c r="T206" s="33"/>
      <c r="U206" s="33"/>
    </row>
    <row r="207" spans="2:21" ht="18.75" customHeight="1" x14ac:dyDescent="0.25">
      <c r="B207" s="29" t="s">
        <v>422</v>
      </c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1"/>
      <c r="Q207" s="30"/>
      <c r="R207" s="30"/>
      <c r="S207" s="30"/>
      <c r="T207" s="30"/>
      <c r="U207" s="30"/>
    </row>
    <row r="208" spans="2:21" ht="18.75" customHeight="1" x14ac:dyDescent="0.25">
      <c r="B208" s="32" t="s">
        <v>423</v>
      </c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1"/>
      <c r="Q208" s="33"/>
      <c r="R208" s="33"/>
      <c r="S208" s="33"/>
      <c r="T208" s="33"/>
      <c r="U208" s="33"/>
    </row>
    <row r="209" spans="2:21" ht="18.75" customHeight="1" x14ac:dyDescent="0.25">
      <c r="B209" s="29" t="s">
        <v>424</v>
      </c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1"/>
      <c r="Q209" s="30"/>
      <c r="R209" s="30"/>
      <c r="S209" s="30"/>
      <c r="T209" s="30"/>
      <c r="U209" s="30"/>
    </row>
    <row r="210" spans="2:21" ht="9.75" customHeight="1" x14ac:dyDescent="0.25"/>
    <row r="211" spans="2:21" ht="18" customHeight="1" x14ac:dyDescent="0.25">
      <c r="B211" s="6" t="s">
        <v>425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2:21" ht="7.5" customHeight="1" x14ac:dyDescent="0.25"/>
  </sheetData>
  <autoFilter ref="B9:U9" xr:uid="{00000000-0009-0000-0000-000000000000}"/>
  <mergeCells count="6">
    <mergeCell ref="B211:T211"/>
    <mergeCell ref="B2:T2"/>
    <mergeCell ref="B3:T3"/>
    <mergeCell ref="B5:T5"/>
    <mergeCell ref="S6:T6"/>
    <mergeCell ref="B8:T8"/>
  </mergeCells>
  <conditionalFormatting sqref="O10:O209">
    <cfRule type="cellIs" dxfId="6" priority="8" operator="lessThanOrEqual">
      <formula>TODAY()</formula>
    </cfRule>
  </conditionalFormatting>
  <conditionalFormatting sqref="P10:P209">
    <cfRule type="colorScale" priority="9">
      <colorScale>
        <cfvo type="min"/>
        <cfvo type="max"/>
        <color rgb="FFFFFFFF"/>
        <color rgb="FF1A3C34"/>
      </colorScale>
    </cfRule>
  </conditionalFormatting>
  <conditionalFormatting sqref="Q10:Q209">
    <cfRule type="expression" dxfId="5" priority="2">
      <formula>Q10="A"</formula>
    </cfRule>
    <cfRule type="expression" dxfId="4" priority="3">
      <formula>Q10="B"</formula>
    </cfRule>
    <cfRule type="expression" dxfId="3" priority="4">
      <formula>Q10="C"</formula>
    </cfRule>
  </conditionalFormatting>
  <conditionalFormatting sqref="R10:R209">
    <cfRule type="expression" dxfId="2" priority="5">
      <formula>R10="Inaktiv"</formula>
    </cfRule>
    <cfRule type="expression" dxfId="1" priority="6">
      <formula>R10="Aktiv"</formula>
    </cfRule>
    <cfRule type="expression" dxfId="0" priority="7">
      <formula>R10="Interessent"</formula>
    </cfRule>
  </conditionalFormatting>
  <dataValidations count="5">
    <dataValidation type="list" allowBlank="1" sqref="C10:C209" xr:uid="{00000000-0002-0000-0000-000000000000}">
      <formula1>"Herr,Frau,Div.,Dr.,Prof."</formula1>
      <formula2>0</formula2>
    </dataValidation>
    <dataValidation type="list" allowBlank="1" sqref="Q10:Q209" xr:uid="{00000000-0002-0000-0000-000001000000}">
      <formula1>"A,B,C"</formula1>
      <formula2>0</formula2>
    </dataValidation>
    <dataValidation type="list" allowBlank="1" sqref="R10:R209" xr:uid="{00000000-0002-0000-0000-000002000000}">
      <formula1>"Aktiv,Inaktiv,Interessent,Verloren,Pausiert"</formula1>
      <formula2>0</formula2>
    </dataValidation>
    <dataValidation type="list" allowBlank="1" sqref="S10:S209" xr:uid="{00000000-0002-0000-0000-000003000000}">
      <formula1>"Messe,Website,Empfehlung,Direktkontakt,LinkedIn,Kaltakquise,Sonstiges"</formula1>
      <formula2>0</formula2>
    </dataValidation>
    <dataValidation type="list" allowBlank="1" sqref="L10:L209" xr:uid="{00000000-0002-0000-0000-000004000000}">
      <formula1>"Deutschland,Österreich,Schweiz,Frankreich,Niederlande,Sonstiges"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D5A4E"/>
  </sheetPr>
  <dimension ref="B1:I37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28" customWidth="1"/>
    <col min="3" max="3" width="18" customWidth="1"/>
    <col min="4" max="4" width="3" customWidth="1"/>
    <col min="5" max="5" width="28" customWidth="1"/>
    <col min="6" max="6" width="18" customWidth="1"/>
    <col min="7" max="7" width="3" customWidth="1"/>
    <col min="8" max="8" width="24" customWidth="1"/>
    <col min="9" max="9" width="18" customWidth="1"/>
    <col min="10" max="10" width="2.42578125" customWidth="1"/>
  </cols>
  <sheetData>
    <row r="1" spans="2:9" ht="7.5" customHeight="1" x14ac:dyDescent="0.25"/>
    <row r="2" spans="2:9" ht="43.5" customHeight="1" x14ac:dyDescent="0.25">
      <c r="B2" s="5" t="s">
        <v>426</v>
      </c>
      <c r="C2" s="5"/>
      <c r="D2" s="5"/>
      <c r="E2" s="5"/>
      <c r="F2" s="5"/>
      <c r="G2" s="5"/>
      <c r="H2" s="5"/>
      <c r="I2" s="5"/>
    </row>
    <row r="3" spans="2:9" ht="18" customHeight="1" x14ac:dyDescent="0.25">
      <c r="B3" s="9" t="s">
        <v>427</v>
      </c>
      <c r="C3" s="9"/>
      <c r="D3" s="9"/>
      <c r="E3" s="9"/>
      <c r="F3" s="9"/>
      <c r="G3" s="9"/>
      <c r="H3" s="9"/>
      <c r="I3" s="9"/>
    </row>
    <row r="4" spans="2:9" ht="12" customHeight="1" x14ac:dyDescent="0.25"/>
    <row r="5" spans="2:9" ht="19.5" customHeight="1" x14ac:dyDescent="0.25">
      <c r="B5" s="4" t="s">
        <v>428</v>
      </c>
      <c r="C5" s="4"/>
      <c r="E5" s="4" t="s">
        <v>429</v>
      </c>
      <c r="F5" s="4"/>
    </row>
    <row r="6" spans="2:9" ht="21.75" customHeight="1" x14ac:dyDescent="0.25">
      <c r="B6" s="34" t="s">
        <v>430</v>
      </c>
      <c r="C6" s="35">
        <f>COUNTIF(Kundenliste!Q10:Q209,"A")</f>
        <v>6</v>
      </c>
      <c r="E6" s="34" t="s">
        <v>431</v>
      </c>
      <c r="F6" s="36">
        <f>IFERROR(SUM(Kundenliste!P10:P209),0)</f>
        <v>641150</v>
      </c>
    </row>
    <row r="7" spans="2:9" ht="21.75" customHeight="1" x14ac:dyDescent="0.25">
      <c r="B7" s="37" t="s">
        <v>432</v>
      </c>
      <c r="C7" s="38">
        <f>COUNTIF(Kundenliste!Q10:Q209,"B")</f>
        <v>5</v>
      </c>
      <c r="E7" s="37" t="s">
        <v>433</v>
      </c>
      <c r="F7" s="36">
        <f>IFERROR(AVERAGE(Kundenliste!P10:P209),0)</f>
        <v>42743.333333333336</v>
      </c>
    </row>
    <row r="8" spans="2:9" ht="21.75" customHeight="1" x14ac:dyDescent="0.25">
      <c r="B8" s="34" t="s">
        <v>434</v>
      </c>
      <c r="C8" s="39">
        <f>COUNTIF(Kundenliste!Q10:Q209,"C")</f>
        <v>4</v>
      </c>
      <c r="E8" s="34" t="s">
        <v>435</v>
      </c>
      <c r="F8" s="36">
        <f>IFERROR(SUMIF(Kundenliste!Q10:Q209,"A",Kundenliste!P10:P209),0)</f>
        <v>488600</v>
      </c>
    </row>
    <row r="9" spans="2:9" ht="21.75" customHeight="1" x14ac:dyDescent="0.25">
      <c r="B9" s="37" t="s">
        <v>436</v>
      </c>
      <c r="C9" s="40">
        <f>COUNTIF(Kundenliste!R10:R209,"Interessent")</f>
        <v>2</v>
      </c>
      <c r="E9" s="37" t="s">
        <v>437</v>
      </c>
      <c r="F9" s="36">
        <f>IFERROR(SUMIF(Kundenliste!Q10:Q209,"B",Kundenliste!P10:P209),0)</f>
        <v>141900</v>
      </c>
    </row>
    <row r="10" spans="2:9" ht="21.75" customHeight="1" x14ac:dyDescent="0.25">
      <c r="B10" s="34" t="s">
        <v>438</v>
      </c>
      <c r="C10" s="41">
        <f>COUNTA(Kundenliste!B10:B209)</f>
        <v>200</v>
      </c>
      <c r="E10" s="34" t="s">
        <v>439</v>
      </c>
      <c r="F10" s="36">
        <f>IFERROR(SUMIF(Kundenliste!Q10:Q209,"C",Kundenliste!P10:P209),0)</f>
        <v>10650</v>
      </c>
    </row>
    <row r="11" spans="2:9" ht="12" customHeight="1" x14ac:dyDescent="0.25"/>
    <row r="12" spans="2:9" ht="19.5" customHeight="1" x14ac:dyDescent="0.25">
      <c r="B12" s="4" t="s">
        <v>440</v>
      </c>
      <c r="C12" s="4"/>
      <c r="E12" s="4" t="s">
        <v>441</v>
      </c>
      <c r="F12" s="4"/>
    </row>
    <row r="13" spans="2:9" ht="21.75" customHeight="1" x14ac:dyDescent="0.25">
      <c r="B13" s="37" t="s">
        <v>48</v>
      </c>
      <c r="C13" s="35">
        <f>COUNTIF(Kundenliste!R10:R209,"Aktiv")</f>
        <v>12</v>
      </c>
      <c r="E13" s="37" t="s">
        <v>50</v>
      </c>
      <c r="F13" s="42">
        <f>COUNTIF(Kundenliste!T10:T209,"L. Berger")</f>
        <v>5</v>
      </c>
    </row>
    <row r="14" spans="2:9" ht="21.75" customHeight="1" x14ac:dyDescent="0.25">
      <c r="B14" s="34" t="s">
        <v>214</v>
      </c>
      <c r="C14" s="43">
        <f>COUNTIF(Kundenliste!R10:R209,"Inaktiv")</f>
        <v>1</v>
      </c>
      <c r="E14" s="34" t="s">
        <v>67</v>
      </c>
      <c r="F14" s="42">
        <f>COUNTIF(Kundenliste!T10:T209,"K. Haas")</f>
        <v>5</v>
      </c>
    </row>
    <row r="15" spans="2:9" ht="21.75" customHeight="1" x14ac:dyDescent="0.25">
      <c r="B15" s="37" t="s">
        <v>162</v>
      </c>
      <c r="C15" s="38">
        <f>COUNTIF(Kundenliste!R10:R209,"Interessent")</f>
        <v>2</v>
      </c>
      <c r="E15" s="37" t="s">
        <v>96</v>
      </c>
      <c r="F15" s="42">
        <f>COUNTIF(Kundenliste!T10:T209,"A. Jung")</f>
        <v>5</v>
      </c>
    </row>
    <row r="16" spans="2:9" ht="21.75" customHeight="1" x14ac:dyDescent="0.25">
      <c r="B16" s="34" t="s">
        <v>442</v>
      </c>
      <c r="C16" s="43">
        <f>COUNTIF(Kundenliste!R10:R209,"Verloren")</f>
        <v>0</v>
      </c>
    </row>
    <row r="17" spans="2:9" ht="21.75" customHeight="1" x14ac:dyDescent="0.25">
      <c r="B17" s="37" t="s">
        <v>443</v>
      </c>
      <c r="C17" s="39">
        <f>COUNTIF(Kundenliste!R10:R209,"Pausiert")</f>
        <v>0</v>
      </c>
    </row>
    <row r="18" spans="2:9" ht="12" customHeight="1" x14ac:dyDescent="0.25"/>
    <row r="19" spans="2:9" ht="19.5" customHeight="1" x14ac:dyDescent="0.25">
      <c r="B19" s="4" t="s">
        <v>444</v>
      </c>
      <c r="C19" s="4"/>
    </row>
    <row r="20" spans="2:9" ht="21" customHeight="1" x14ac:dyDescent="0.25">
      <c r="B20" s="44" t="s">
        <v>49</v>
      </c>
      <c r="C20" s="45">
        <f>COUNTIF(Kundenliste!S10:S209,"Messe")</f>
        <v>3</v>
      </c>
    </row>
    <row r="21" spans="2:9" ht="21" customHeight="1" x14ac:dyDescent="0.25">
      <c r="B21" s="46" t="s">
        <v>95</v>
      </c>
      <c r="C21" s="45">
        <f>COUNTIF(Kundenliste!S10:S209,"Website")</f>
        <v>3</v>
      </c>
    </row>
    <row r="22" spans="2:9" ht="21" customHeight="1" x14ac:dyDescent="0.25">
      <c r="B22" s="44" t="s">
        <v>66</v>
      </c>
      <c r="C22" s="45">
        <f>COUNTIF(Kundenliste!S10:S209,"Empfehlung")</f>
        <v>3</v>
      </c>
    </row>
    <row r="23" spans="2:9" ht="21" customHeight="1" x14ac:dyDescent="0.25">
      <c r="B23" s="46" t="s">
        <v>81</v>
      </c>
      <c r="C23" s="45">
        <f>COUNTIF(Kundenliste!S10:S209,"Direktkontakt")</f>
        <v>3</v>
      </c>
    </row>
    <row r="24" spans="2:9" ht="21" customHeight="1" x14ac:dyDescent="0.25">
      <c r="B24" s="44" t="s">
        <v>123</v>
      </c>
      <c r="C24" s="45">
        <f>COUNTIF(Kundenliste!S10:S209,"LinkedIn")</f>
        <v>2</v>
      </c>
    </row>
    <row r="25" spans="2:9" ht="21" customHeight="1" x14ac:dyDescent="0.25">
      <c r="B25" s="46" t="s">
        <v>163</v>
      </c>
      <c r="C25" s="45">
        <f>COUNTIF(Kundenliste!S10:S209,"Kaltakquise")</f>
        <v>1</v>
      </c>
    </row>
    <row r="26" spans="2:9" ht="21" customHeight="1" x14ac:dyDescent="0.25">
      <c r="B26" s="44" t="s">
        <v>445</v>
      </c>
      <c r="C26" s="45">
        <f>COUNTIF(Kundenliste!S10:S209,"Sonstiges")</f>
        <v>0</v>
      </c>
    </row>
    <row r="28" spans="2:9" ht="12" customHeight="1" x14ac:dyDescent="0.25"/>
    <row r="29" spans="2:9" ht="19.5" customHeight="1" x14ac:dyDescent="0.25">
      <c r="B29" s="3" t="s">
        <v>446</v>
      </c>
      <c r="C29" s="3"/>
      <c r="D29" s="3"/>
      <c r="E29" s="3"/>
      <c r="F29" s="3"/>
      <c r="G29" s="3"/>
      <c r="H29" s="3"/>
      <c r="I29" s="3"/>
    </row>
    <row r="30" spans="2:9" ht="19.5" customHeight="1" x14ac:dyDescent="0.25">
      <c r="B30" s="47" t="s">
        <v>4</v>
      </c>
      <c r="C30" s="2" t="s">
        <v>447</v>
      </c>
      <c r="D30" s="2"/>
      <c r="E30" s="2"/>
      <c r="F30" s="2"/>
      <c r="G30" s="2"/>
      <c r="H30" s="2"/>
      <c r="I30" s="2"/>
    </row>
    <row r="31" spans="2:9" ht="19.5" customHeight="1" x14ac:dyDescent="0.25">
      <c r="B31" s="48" t="s">
        <v>5</v>
      </c>
      <c r="C31" s="1" t="s">
        <v>448</v>
      </c>
      <c r="D31" s="1"/>
      <c r="E31" s="1"/>
      <c r="F31" s="1"/>
      <c r="G31" s="1"/>
      <c r="H31" s="1"/>
      <c r="I31" s="1"/>
    </row>
    <row r="32" spans="2:9" ht="19.5" customHeight="1" x14ac:dyDescent="0.25">
      <c r="B32" s="49" t="s">
        <v>6</v>
      </c>
      <c r="C32" s="2" t="s">
        <v>449</v>
      </c>
      <c r="D32" s="2"/>
      <c r="E32" s="2"/>
      <c r="F32" s="2"/>
      <c r="G32" s="2"/>
      <c r="H32" s="2"/>
      <c r="I32" s="2"/>
    </row>
    <row r="33" spans="2:9" ht="19.5" customHeight="1" x14ac:dyDescent="0.25">
      <c r="B33" s="50" t="s">
        <v>450</v>
      </c>
      <c r="C33" s="1" t="s">
        <v>451</v>
      </c>
      <c r="D33" s="1"/>
      <c r="E33" s="1"/>
      <c r="F33" s="1"/>
      <c r="G33" s="1"/>
      <c r="H33" s="1"/>
      <c r="I33" s="1"/>
    </row>
    <row r="34" spans="2:9" ht="19.5" customHeight="1" x14ac:dyDescent="0.25">
      <c r="B34" s="51" t="s">
        <v>452</v>
      </c>
      <c r="C34" s="2" t="s">
        <v>453</v>
      </c>
      <c r="D34" s="2"/>
      <c r="E34" s="2"/>
      <c r="F34" s="2"/>
      <c r="G34" s="2"/>
      <c r="H34" s="2"/>
      <c r="I34" s="2"/>
    </row>
    <row r="35" spans="2:9" ht="19.5" customHeight="1" x14ac:dyDescent="0.25">
      <c r="B35" s="52" t="s">
        <v>26</v>
      </c>
      <c r="C35" s="1" t="s">
        <v>454</v>
      </c>
      <c r="D35" s="1"/>
      <c r="E35" s="1"/>
      <c r="F35" s="1"/>
      <c r="G35" s="1"/>
      <c r="H35" s="1"/>
      <c r="I35" s="1"/>
    </row>
    <row r="36" spans="2:9" ht="9.75" customHeight="1" x14ac:dyDescent="0.25"/>
    <row r="37" spans="2:9" ht="18" customHeight="1" x14ac:dyDescent="0.25">
      <c r="B37" s="6" t="s">
        <v>455</v>
      </c>
      <c r="C37" s="6"/>
      <c r="D37" s="6"/>
      <c r="E37" s="6"/>
      <c r="F37" s="6"/>
      <c r="G37" s="6"/>
      <c r="H37" s="6"/>
      <c r="I37" s="6"/>
    </row>
  </sheetData>
  <mergeCells count="15">
    <mergeCell ref="C33:I33"/>
    <mergeCell ref="C34:I34"/>
    <mergeCell ref="C35:I35"/>
    <mergeCell ref="B37:I37"/>
    <mergeCell ref="B19:C19"/>
    <mergeCell ref="B29:I29"/>
    <mergeCell ref="C30:I30"/>
    <mergeCell ref="C31:I31"/>
    <mergeCell ref="C32:I32"/>
    <mergeCell ref="B2:I2"/>
    <mergeCell ref="B3:I3"/>
    <mergeCell ref="B5:C5"/>
    <mergeCell ref="E5:F5"/>
    <mergeCell ref="B12:C12"/>
    <mergeCell ref="E12:F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Kundenliste</vt:lpstr>
      <vt:lpstr>Auswertung &amp; 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2026-08-18T05:15:59Z</dcterms:created>
  <dcterms:modified xsi:type="dcterms:W3CDTF">2026-08-22T05:44:51Z</dcterms:modified>
  <dc:language>en-US</dc:language>
</cp:coreProperties>
</file>