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8EB507B2-0643-4FD7-9F14-C93F24B80C2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Kundenliste" sheetId="1" r:id="rId1"/>
    <sheet name="Auswertung" sheetId="2" r:id="rId2"/>
    <sheet name="Anleitung" sheetId="3" r:id="rId3"/>
  </sheets>
  <definedNames>
    <definedName name="_xlnm._FilterDatabase" localSheetId="0" hidden="1">Kundenliste!$A$4:$AB$64</definedName>
    <definedName name="_xlnm.Print_Titles" localSheetId="0">Kundenliste!$4:$4</definedName>
    <definedName name="Liste_Branche">Anleitung!$F$33:$F$41</definedName>
    <definedName name="Liste_Kundenbetreuer">Anleitung!$G$33:$G$37</definedName>
    <definedName name="Liste_Kundenstatus">Anleitung!$B$33:$B$37</definedName>
    <definedName name="Liste_Kundentyp">Anleitung!$C$33:$C$37</definedName>
    <definedName name="Liste_Land">Anleitung!$E$33:$E$37</definedName>
    <definedName name="Liste_Newsletter">Anleitung!$H$33:$H$34</definedName>
    <definedName name="Liste_Region">Anleitung!$D$33:$D$38</definedName>
    <definedName name="Liste_Zahlungsziel">Anleitung!$I$33:$I$37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2" l="1"/>
  <c r="B28" i="2" s="1"/>
  <c r="C27" i="2"/>
  <c r="B27" i="2" s="1"/>
  <c r="C26" i="2"/>
  <c r="B26" i="2" s="1"/>
  <c r="C25" i="2"/>
  <c r="B25" i="2" s="1"/>
  <c r="C24" i="2"/>
  <c r="B24" i="2" s="1"/>
  <c r="C23" i="2"/>
  <c r="B23" i="2" s="1"/>
  <c r="C22" i="2"/>
  <c r="B22" i="2" s="1"/>
  <c r="C21" i="2"/>
  <c r="B21" i="2" s="1"/>
  <c r="G20" i="2"/>
  <c r="F20" i="2"/>
  <c r="C20" i="2"/>
  <c r="B20" i="2" s="1"/>
  <c r="G19" i="2"/>
  <c r="F19" i="2"/>
  <c r="C19" i="2"/>
  <c r="B19" i="2" s="1"/>
  <c r="G18" i="2"/>
  <c r="F18" i="2"/>
  <c r="L17" i="2"/>
  <c r="K17" i="2"/>
  <c r="J17" i="2"/>
  <c r="G17" i="2"/>
  <c r="F17" i="2"/>
  <c r="K16" i="2"/>
  <c r="L16" i="2" s="1"/>
  <c r="J16" i="2"/>
  <c r="G16" i="2"/>
  <c r="F16" i="2"/>
  <c r="K15" i="2"/>
  <c r="L15" i="2" s="1"/>
  <c r="J15" i="2"/>
  <c r="G15" i="2"/>
  <c r="F15" i="2"/>
  <c r="L14" i="2"/>
  <c r="K14" i="2"/>
  <c r="J14" i="2"/>
  <c r="C14" i="2"/>
  <c r="L13" i="2"/>
  <c r="K13" i="2"/>
  <c r="J13" i="2"/>
  <c r="C11" i="2"/>
  <c r="C13" i="2" s="1"/>
  <c r="G10" i="2"/>
  <c r="F10" i="2"/>
  <c r="F11" i="2" s="1"/>
  <c r="C10" i="2"/>
  <c r="G9" i="2"/>
  <c r="F9" i="2"/>
  <c r="C9" i="2"/>
  <c r="J8" i="2"/>
  <c r="G8" i="2"/>
  <c r="F8" i="2"/>
  <c r="C8" i="2"/>
  <c r="G7" i="2"/>
  <c r="F7" i="2"/>
  <c r="C7" i="2"/>
  <c r="K6" i="2"/>
  <c r="J6" i="2"/>
  <c r="G6" i="2"/>
  <c r="G11" i="2" s="1"/>
  <c r="F6" i="2"/>
  <c r="C6" i="2"/>
  <c r="C5" i="2"/>
  <c r="Z64" i="1"/>
  <c r="W64" i="1"/>
  <c r="V64" i="1"/>
  <c r="R64" i="1"/>
  <c r="Z63" i="1"/>
  <c r="W63" i="1"/>
  <c r="V63" i="1"/>
  <c r="R63" i="1"/>
  <c r="Z62" i="1"/>
  <c r="W62" i="1"/>
  <c r="V62" i="1"/>
  <c r="R62" i="1"/>
  <c r="Z61" i="1"/>
  <c r="W61" i="1"/>
  <c r="V61" i="1"/>
  <c r="R61" i="1"/>
  <c r="Z60" i="1"/>
  <c r="W60" i="1"/>
  <c r="V60" i="1"/>
  <c r="R60" i="1"/>
  <c r="Z59" i="1"/>
  <c r="W59" i="1"/>
  <c r="V59" i="1"/>
  <c r="R59" i="1"/>
  <c r="Z58" i="1"/>
  <c r="W58" i="1"/>
  <c r="V58" i="1"/>
  <c r="R58" i="1"/>
  <c r="Z57" i="1"/>
  <c r="W57" i="1"/>
  <c r="V57" i="1"/>
  <c r="R57" i="1"/>
  <c r="Z56" i="1"/>
  <c r="W56" i="1"/>
  <c r="V56" i="1"/>
  <c r="R56" i="1"/>
  <c r="Z55" i="1"/>
  <c r="W55" i="1"/>
  <c r="V55" i="1"/>
  <c r="R55" i="1"/>
  <c r="Z54" i="1"/>
  <c r="W54" i="1"/>
  <c r="V54" i="1"/>
  <c r="R54" i="1"/>
  <c r="Z53" i="1"/>
  <c r="W53" i="1"/>
  <c r="V53" i="1"/>
  <c r="R53" i="1"/>
  <c r="Z52" i="1"/>
  <c r="W52" i="1"/>
  <c r="V52" i="1"/>
  <c r="R52" i="1"/>
  <c r="Z51" i="1"/>
  <c r="W51" i="1"/>
  <c r="V51" i="1"/>
  <c r="R51" i="1"/>
  <c r="Z50" i="1"/>
  <c r="W50" i="1"/>
  <c r="V50" i="1"/>
  <c r="R50" i="1"/>
  <c r="Z49" i="1"/>
  <c r="W49" i="1"/>
  <c r="V49" i="1"/>
  <c r="R49" i="1"/>
  <c r="Z48" i="1"/>
  <c r="W48" i="1"/>
  <c r="V48" i="1"/>
  <c r="R48" i="1"/>
  <c r="Z47" i="1"/>
  <c r="W47" i="1"/>
  <c r="V47" i="1"/>
  <c r="R47" i="1"/>
  <c r="Z46" i="1"/>
  <c r="W46" i="1"/>
  <c r="V46" i="1"/>
  <c r="R46" i="1"/>
  <c r="Z45" i="1"/>
  <c r="W45" i="1"/>
  <c r="V45" i="1"/>
  <c r="R45" i="1"/>
  <c r="Z44" i="1"/>
  <c r="W44" i="1"/>
  <c r="V44" i="1"/>
  <c r="R44" i="1"/>
  <c r="Z43" i="1"/>
  <c r="W43" i="1"/>
  <c r="V43" i="1"/>
  <c r="R43" i="1"/>
  <c r="Z42" i="1"/>
  <c r="W42" i="1"/>
  <c r="V42" i="1"/>
  <c r="R42" i="1"/>
  <c r="Z41" i="1"/>
  <c r="W41" i="1"/>
  <c r="V41" i="1"/>
  <c r="R41" i="1"/>
  <c r="Z40" i="1"/>
  <c r="W40" i="1"/>
  <c r="V40" i="1"/>
  <c r="R40" i="1"/>
  <c r="Z39" i="1"/>
  <c r="W39" i="1"/>
  <c r="V39" i="1"/>
  <c r="R39" i="1"/>
  <c r="Z38" i="1"/>
  <c r="W38" i="1"/>
  <c r="V38" i="1"/>
  <c r="R38" i="1"/>
  <c r="Z37" i="1"/>
  <c r="W37" i="1"/>
  <c r="V37" i="1"/>
  <c r="R37" i="1"/>
  <c r="Z36" i="1"/>
  <c r="W36" i="1"/>
  <c r="V36" i="1"/>
  <c r="R36" i="1"/>
  <c r="Z35" i="1"/>
  <c r="W35" i="1"/>
  <c r="V35" i="1"/>
  <c r="R35" i="1"/>
  <c r="W34" i="1"/>
  <c r="V34" i="1"/>
  <c r="R34" i="1"/>
  <c r="Z34" i="1" s="1"/>
  <c r="Z33" i="1"/>
  <c r="W33" i="1"/>
  <c r="V33" i="1"/>
  <c r="R33" i="1"/>
  <c r="W32" i="1"/>
  <c r="V32" i="1"/>
  <c r="R32" i="1"/>
  <c r="Z32" i="1" s="1"/>
  <c r="W31" i="1"/>
  <c r="V31" i="1"/>
  <c r="R31" i="1"/>
  <c r="Z31" i="1" s="1"/>
  <c r="W30" i="1"/>
  <c r="V30" i="1"/>
  <c r="R30" i="1"/>
  <c r="Z30" i="1" s="1"/>
  <c r="W29" i="1"/>
  <c r="V29" i="1"/>
  <c r="R29" i="1"/>
  <c r="Z29" i="1" s="1"/>
  <c r="W28" i="1"/>
  <c r="V28" i="1"/>
  <c r="R28" i="1"/>
  <c r="Z28" i="1" s="1"/>
  <c r="W27" i="1"/>
  <c r="V27" i="1"/>
  <c r="R27" i="1"/>
  <c r="Z27" i="1" s="1"/>
  <c r="W26" i="1"/>
  <c r="V26" i="1"/>
  <c r="R26" i="1"/>
  <c r="Z26" i="1" s="1"/>
  <c r="W25" i="1"/>
  <c r="V25" i="1"/>
  <c r="R25" i="1"/>
  <c r="Z25" i="1" s="1"/>
  <c r="W24" i="1"/>
  <c r="V24" i="1"/>
  <c r="R24" i="1"/>
  <c r="Z24" i="1" s="1"/>
  <c r="W23" i="1"/>
  <c r="V23" i="1"/>
  <c r="R23" i="1"/>
  <c r="Z23" i="1" s="1"/>
  <c r="W22" i="1"/>
  <c r="V22" i="1"/>
  <c r="R22" i="1"/>
  <c r="Z22" i="1" s="1"/>
  <c r="W21" i="1"/>
  <c r="V21" i="1"/>
  <c r="R21" i="1"/>
  <c r="Z21" i="1" s="1"/>
  <c r="W20" i="1"/>
  <c r="V20" i="1"/>
  <c r="R20" i="1"/>
  <c r="Z20" i="1" s="1"/>
  <c r="W19" i="1"/>
  <c r="V19" i="1"/>
  <c r="R19" i="1"/>
  <c r="Z19" i="1" s="1"/>
  <c r="W18" i="1"/>
  <c r="V18" i="1"/>
  <c r="R18" i="1"/>
  <c r="Z18" i="1" s="1"/>
  <c r="W17" i="1"/>
  <c r="V17" i="1"/>
  <c r="R17" i="1"/>
  <c r="Z17" i="1" s="1"/>
  <c r="W16" i="1"/>
  <c r="V16" i="1"/>
  <c r="R16" i="1"/>
  <c r="Z16" i="1" s="1"/>
  <c r="W15" i="1"/>
  <c r="V15" i="1"/>
  <c r="R15" i="1"/>
  <c r="Z15" i="1" s="1"/>
  <c r="W14" i="1"/>
  <c r="V14" i="1"/>
  <c r="R14" i="1"/>
  <c r="Z14" i="1" s="1"/>
  <c r="W13" i="1"/>
  <c r="V13" i="1"/>
  <c r="R13" i="1"/>
  <c r="Z13" i="1" s="1"/>
  <c r="W12" i="1"/>
  <c r="V12" i="1"/>
  <c r="R12" i="1"/>
  <c r="Z12" i="1" s="1"/>
  <c r="W11" i="1"/>
  <c r="V11" i="1"/>
  <c r="R11" i="1"/>
  <c r="Z11" i="1" s="1"/>
  <c r="Z10" i="1"/>
  <c r="W10" i="1"/>
  <c r="V10" i="1"/>
  <c r="R10" i="1"/>
  <c r="W9" i="1"/>
  <c r="V9" i="1"/>
  <c r="R9" i="1"/>
  <c r="Z9" i="1" s="1"/>
  <c r="W8" i="1"/>
  <c r="V8" i="1"/>
  <c r="R8" i="1"/>
  <c r="Z8" i="1" s="1"/>
  <c r="W7" i="1"/>
  <c r="V7" i="1"/>
  <c r="R7" i="1"/>
  <c r="Z7" i="1" s="1"/>
  <c r="W6" i="1"/>
  <c r="K8" i="2" s="1"/>
  <c r="V6" i="1"/>
  <c r="R6" i="1"/>
  <c r="Z6" i="1" s="1"/>
  <c r="W5" i="1"/>
  <c r="K7" i="2" s="1"/>
  <c r="V5" i="1"/>
  <c r="R5" i="1"/>
  <c r="Z5" i="1" s="1"/>
  <c r="C15" i="2" s="1"/>
  <c r="K9" i="2" l="1"/>
  <c r="L9" i="2" s="1"/>
  <c r="L7" i="2"/>
  <c r="J7" i="2"/>
  <c r="J9" i="2" s="1"/>
  <c r="C12" i="2"/>
  <c r="L6" i="2" l="1"/>
  <c r="L8" i="2"/>
</calcChain>
</file>

<file path=xl/sharedStrings.xml><?xml version="1.0" encoding="utf-8"?>
<sst xmlns="http://schemas.openxmlformats.org/spreadsheetml/2006/main" count="698" uniqueCount="442">
  <si>
    <t>Zentrale Kunden- und Kontaktübersicht  ·  Bitte nur die weißen Zellen ausfüllen – kupferfarbene Spaltenköpfe berechnen sich automatisch  ·  Auswahllisten und Einstellungen im Blatt „Anleitung“</t>
  </si>
  <si>
    <t>Kunden-Nr.</t>
  </si>
  <si>
    <t>Firma</t>
  </si>
  <si>
    <t>Ansprechpartner</t>
  </si>
  <si>
    <t>Position</t>
  </si>
  <si>
    <t>E-Mail</t>
  </si>
  <si>
    <t>Telefon</t>
  </si>
  <si>
    <t>Straße &amp; Nr.</t>
  </si>
  <si>
    <t>PLZ</t>
  </si>
  <si>
    <t>Ort</t>
  </si>
  <si>
    <t>Land</t>
  </si>
  <si>
    <t>Region</t>
  </si>
  <si>
    <t>Branche</t>
  </si>
  <si>
    <t>Kundenstatus</t>
  </si>
  <si>
    <t>Kundentyp</t>
  </si>
  <si>
    <t>Kundenbetreuer</t>
  </si>
  <si>
    <t>Kunde seit</t>
  </si>
  <si>
    <t>Letzter Kontakt</t>
  </si>
  <si>
    <t>Tage seit Kontakt</t>
  </si>
  <si>
    <t>Nächste Aktion</t>
  </si>
  <si>
    <t>Umsatz 2025 (€)</t>
  </si>
  <si>
    <t>Umsatz 2026 (€)</t>
  </si>
  <si>
    <t>Entwicklung</t>
  </si>
  <si>
    <t>ABC-Klasse</t>
  </si>
  <si>
    <t>Offene Posten (€)</t>
  </si>
  <si>
    <t>Zahlungsziel (Tage)</t>
  </si>
  <si>
    <t>Kontaktstatus</t>
  </si>
  <si>
    <t>Newsletter</t>
  </si>
  <si>
    <t>Notizen</t>
  </si>
  <si>
    <t>K-2026-001</t>
  </si>
  <si>
    <t>Aurelia Handels GmbH</t>
  </si>
  <si>
    <t>Katrin Vollmer</t>
  </si>
  <si>
    <t>Einkaufsleitung</t>
  </si>
  <si>
    <t>k.vollmer@aurelia-handel.de</t>
  </si>
  <si>
    <t>+49 30 5512480</t>
  </si>
  <si>
    <t>Wilmersdorfer Str. 47</t>
  </si>
  <si>
    <t>10627</t>
  </si>
  <si>
    <t>Berlin</t>
  </si>
  <si>
    <t>Deutschland</t>
  </si>
  <si>
    <t>Ost</t>
  </si>
  <si>
    <t>Handel</t>
  </si>
  <si>
    <t>Aktiv</t>
  </si>
  <si>
    <t>Bestandskunde</t>
  </si>
  <si>
    <t>Anna Reuter</t>
  </si>
  <si>
    <t>Ja</t>
  </si>
  <si>
    <t>Rahmenvertrag läuft bis 12/2026</t>
  </si>
  <si>
    <t>K-2026-002</t>
  </si>
  <si>
    <t>Bergmann &amp; Sohn Baustoffe KG</t>
  </si>
  <si>
    <t>Ulrich Bergmann</t>
  </si>
  <si>
    <t>Geschäftsführung</t>
  </si>
  <si>
    <t>u.bergmann@bergmann-baustoffe.de</t>
  </si>
  <si>
    <t>+49 40 2298114</t>
  </si>
  <si>
    <t>Hafenstraße 12</t>
  </si>
  <si>
    <t>20457</t>
  </si>
  <si>
    <t>Hamburg</t>
  </si>
  <si>
    <t>Nord</t>
  </si>
  <si>
    <t>Bauwesen</t>
  </si>
  <si>
    <t>Großkunde</t>
  </si>
  <si>
    <t>Jonas Behrend</t>
  </si>
  <si>
    <t>Nein</t>
  </si>
  <si>
    <t>Jahresgespräch für Oktober terminieren</t>
  </si>
  <si>
    <t>K-2026-003</t>
  </si>
  <si>
    <t>Cirrus Medientechnik GmbH</t>
  </si>
  <si>
    <t>Sandra Pohlmann</t>
  </si>
  <si>
    <t>Marketing</t>
  </si>
  <si>
    <t>s.pohlmann@cirrus-medien.de</t>
  </si>
  <si>
    <t>+49 221 4478230</t>
  </si>
  <si>
    <t>Venloer Str. 205</t>
  </si>
  <si>
    <t>50823</t>
  </si>
  <si>
    <t>Köln</t>
  </si>
  <si>
    <t>West</t>
  </si>
  <si>
    <t>IT &amp; Software</t>
  </si>
  <si>
    <t>Miriam Kluge</t>
  </si>
  <si>
    <t>Interesse an Servicevertrag Stufe 2</t>
  </si>
  <si>
    <t>K-2026-004</t>
  </si>
  <si>
    <t>Delphin Logistik AG</t>
  </si>
  <si>
    <t>Rainer Struck</t>
  </si>
  <si>
    <t>Disposition</t>
  </si>
  <si>
    <t>r.struck@delphin-logistik.de</t>
  </si>
  <si>
    <t>+49 421 336790</t>
  </si>
  <si>
    <t>Am Speicher 8</t>
  </si>
  <si>
    <t>28217</t>
  </si>
  <si>
    <t>Bremen</t>
  </si>
  <si>
    <t>Logistik</t>
  </si>
  <si>
    <t>Lieferfenster neu abgestimmt</t>
  </si>
  <si>
    <t>K-2026-005</t>
  </si>
  <si>
    <t>Eichfeld Systemtechnik GmbH</t>
  </si>
  <si>
    <t>Peter Lauber</t>
  </si>
  <si>
    <t>Technische Leitung</t>
  </si>
  <si>
    <t>p.lauber@eichfeld-systeme.de</t>
  </si>
  <si>
    <t>+49 711 664520</t>
  </si>
  <si>
    <t>Industriestraße 33</t>
  </si>
  <si>
    <t>70565</t>
  </si>
  <si>
    <t>Stuttgart</t>
  </si>
  <si>
    <t>Süd</t>
  </si>
  <si>
    <t>Produktion</t>
  </si>
  <si>
    <t>VIP</t>
  </si>
  <si>
    <t>Tobias Sanders</t>
  </si>
  <si>
    <t>Schlüsselkunde – Quartalsreview fest eingeplant</t>
  </si>
  <si>
    <t>K-2026-006</t>
  </si>
  <si>
    <t>Falkenberg Immobilien GmbH</t>
  </si>
  <si>
    <t>Yvonne Falk</t>
  </si>
  <si>
    <t>Objektverwaltung</t>
  </si>
  <si>
    <t>y.falk@falkenberg-immo.de</t>
  </si>
  <si>
    <t>+49 351 8820140</t>
  </si>
  <si>
    <t>Bautzner Str. 76</t>
  </si>
  <si>
    <t>01099</t>
  </si>
  <si>
    <t>Dresden</t>
  </si>
  <si>
    <t>Dienstleistung</t>
  </si>
  <si>
    <t>Rechnungsversand ausschließlich per Post</t>
  </si>
  <si>
    <t>K-2026-007</t>
  </si>
  <si>
    <t>Gutmann Feinkost GmbH</t>
  </si>
  <si>
    <t>Sabine Ritter</t>
  </si>
  <si>
    <t>Einkauf</t>
  </si>
  <si>
    <t>s.ritter@gutmann-feinkost.de</t>
  </si>
  <si>
    <t>+49 89 5518860</t>
  </si>
  <si>
    <t>Thalkirchner Str. 91</t>
  </si>
  <si>
    <t>81371</t>
  </si>
  <si>
    <t>München</t>
  </si>
  <si>
    <t>Gastronomie</t>
  </si>
  <si>
    <t>Saisonbestellungen jeweils im Frühjahr</t>
  </si>
  <si>
    <t>K-2026-008</t>
  </si>
  <si>
    <t>Hanstedt Pflegedienste gGmbH</t>
  </si>
  <si>
    <t>Elke Wernicke</t>
  </si>
  <si>
    <t>Verwaltungsleitung</t>
  </si>
  <si>
    <t>e.wernicke@hanstedt-pflege.de</t>
  </si>
  <si>
    <t>+49 511 3378420</t>
  </si>
  <si>
    <t>Kirchröder Str. 14</t>
  </si>
  <si>
    <t>30625</t>
  </si>
  <si>
    <t>Hannover</t>
  </si>
  <si>
    <t>Gesundheitswesen</t>
  </si>
  <si>
    <t>Ausschreibung 2027 im Blick behalten</t>
  </si>
  <si>
    <t>K-2026-009</t>
  </si>
  <si>
    <t>Inntal Metallbau GmbH</t>
  </si>
  <si>
    <t>Markus Sailer</t>
  </si>
  <si>
    <t>m.sailer@inntal-metallbau.at</t>
  </si>
  <si>
    <t>+43 512 447810</t>
  </si>
  <si>
    <t>Anichstraße 22</t>
  </si>
  <si>
    <t>6020</t>
  </si>
  <si>
    <t>Innsbruck</t>
  </si>
  <si>
    <t>Österreich</t>
  </si>
  <si>
    <t>Ausland</t>
  </si>
  <si>
    <t>Elif Karaca</t>
  </si>
  <si>
    <t>Lieferung ab Werk vereinbart</t>
  </si>
  <si>
    <t>K-2026-010</t>
  </si>
  <si>
    <t>Jansen Techniek B.V.</t>
  </si>
  <si>
    <t>Pieter Jansen</t>
  </si>
  <si>
    <t>p.jansen@jansen-techniek.nl</t>
  </si>
  <si>
    <t>+31 20 4471200</t>
  </si>
  <si>
    <t>Keizersgracht 118</t>
  </si>
  <si>
    <t>1015 CW</t>
  </si>
  <si>
    <t>Amsterdam</t>
  </si>
  <si>
    <t>Niederlande</t>
  </si>
  <si>
    <t>Interessent</t>
  </si>
  <si>
    <t>Neukunde</t>
  </si>
  <si>
    <t>Erstbestellung erfolgt, Potenzial hoch</t>
  </si>
  <si>
    <t>K-2026-011</t>
  </si>
  <si>
    <t>Kranzler Werbeagentur GmbH</t>
  </si>
  <si>
    <t>Tim Osterloh</t>
  </si>
  <si>
    <t>Kreation</t>
  </si>
  <si>
    <t>t.osterloh@kranzler-agentur.de</t>
  </si>
  <si>
    <t>+49 30 2299450</t>
  </si>
  <si>
    <t>Chausseestraße 60</t>
  </si>
  <si>
    <t>10115</t>
  </si>
  <si>
    <t>Inaktiv</t>
  </si>
  <si>
    <t>Seit 2025 kein Auftrag – Reaktivierung prüfen</t>
  </si>
  <si>
    <t>K-2026-012</t>
  </si>
  <si>
    <t>Lindhorst Agrartechnik GmbH</t>
  </si>
  <si>
    <t>Bernd Kaiser</t>
  </si>
  <si>
    <t>b.kaiser@lindhorst-agrar.de</t>
  </si>
  <si>
    <t>+49 5931 884120</t>
  </si>
  <si>
    <t>Emsstraße 5</t>
  </si>
  <si>
    <t>49716</t>
  </si>
  <si>
    <t>Meppen</t>
  </si>
  <si>
    <t>Wartungsvertrag wird jährlich verlängert</t>
  </si>
  <si>
    <t>K-2026-013</t>
  </si>
  <si>
    <t>Merkur Bürosysteme GmbH</t>
  </si>
  <si>
    <t>Claudia Ehlers</t>
  </si>
  <si>
    <t>c.ehlers@merkur-buerosysteme.de</t>
  </si>
  <si>
    <t>+49 69 7712340</t>
  </si>
  <si>
    <t>Hanauer Landstr. 188</t>
  </si>
  <si>
    <t>60314</t>
  </si>
  <si>
    <t>Frankfurt am Main</t>
  </si>
  <si>
    <t>Mitte</t>
  </si>
  <si>
    <t>Wiederverkäufer</t>
  </si>
  <si>
    <t>Händlerkonditionen Stufe B</t>
  </si>
  <si>
    <t>K-2026-014</t>
  </si>
  <si>
    <t>Nordwind Energie GmbH</t>
  </si>
  <si>
    <t>Sven Ahrends</t>
  </si>
  <si>
    <t>Projektleitung</t>
  </si>
  <si>
    <t>s.ahrends@nordwind-energie.de</t>
  </si>
  <si>
    <t>+49 4941 665230</t>
  </si>
  <si>
    <t>Deichweg 3</t>
  </si>
  <si>
    <t>26721</t>
  </si>
  <si>
    <t>Emden</t>
  </si>
  <si>
    <t>Projektkunde</t>
  </si>
  <si>
    <t>Projektabnahme für Q4/2026 geplant</t>
  </si>
  <si>
    <t>K-2026-015</t>
  </si>
  <si>
    <t>Osterbach Kunststofftechnik GmbH</t>
  </si>
  <si>
    <t>Heike Brandner</t>
  </si>
  <si>
    <t>Qualitätssicherung</t>
  </si>
  <si>
    <t>h.brandner@osterbach-kunststoff.de</t>
  </si>
  <si>
    <t>+49 371 5540870</t>
  </si>
  <si>
    <t>Zwickauer Str. 140</t>
  </si>
  <si>
    <t>09116</t>
  </si>
  <si>
    <t>Chemnitz</t>
  </si>
  <si>
    <t>Reklamation 03/2026 abgeschlossen</t>
  </si>
  <si>
    <t>K-2026-016</t>
  </si>
  <si>
    <t>Perlbach Hotelbetriebe GmbH</t>
  </si>
  <si>
    <t>Andrea Simon</t>
  </si>
  <si>
    <t>a.simon@perlbach-hotels.de</t>
  </si>
  <si>
    <t>+49 761 3389200</t>
  </si>
  <si>
    <t>Kaiser-Joseph-Str. 210</t>
  </si>
  <si>
    <t>79098</t>
  </si>
  <si>
    <t>Freiburg</t>
  </si>
  <si>
    <t>Abrufe stark saisonabhängig</t>
  </si>
  <si>
    <t>K-2026-017</t>
  </si>
  <si>
    <t>Quirin Fahrzeugtechnik GmbH</t>
  </si>
  <si>
    <t>Robert Menzel</t>
  </si>
  <si>
    <t>Werkstattleitung</t>
  </si>
  <si>
    <t>r.menzel@quirin-fahrzeugtechnik.de</t>
  </si>
  <si>
    <t>+49 911 4478920</t>
  </si>
  <si>
    <t>Fürther Str. 88</t>
  </si>
  <si>
    <t>90429</t>
  </si>
  <si>
    <t>Nürnberg</t>
  </si>
  <si>
    <t>Ersatzteile bevorzugt per Express</t>
  </si>
  <si>
    <t>K-2026-018</t>
  </si>
  <si>
    <t>Rheinblick Consulting GmbH</t>
  </si>
  <si>
    <t>Nadine Wolter</t>
  </si>
  <si>
    <t>Partnerin</t>
  </si>
  <si>
    <t>n.wolter@rheinblick-consulting.de</t>
  </si>
  <si>
    <t>+49 211 5560330</t>
  </si>
  <si>
    <t>Königsallee 44</t>
  </si>
  <si>
    <t>40212</t>
  </si>
  <si>
    <t>Düsseldorf</t>
  </si>
  <si>
    <t>Empfiehlt uns aktiv weiter</t>
  </si>
  <si>
    <t>K-2026-019</t>
  </si>
  <si>
    <t>Sturmfels IT Solutions GmbH</t>
  </si>
  <si>
    <t>Daniel Prause</t>
  </si>
  <si>
    <t>IT-Leitung</t>
  </si>
  <si>
    <t>d.prause@sturmfels-it.de</t>
  </si>
  <si>
    <t>+49 341 2298470</t>
  </si>
  <si>
    <t>Karl-Liebknecht-Str. 121</t>
  </si>
  <si>
    <t>04275</t>
  </si>
  <si>
    <t>Leipzig</t>
  </si>
  <si>
    <t>Lizenzverlängerung zum 01/2027</t>
  </si>
  <si>
    <t>K-2026-020</t>
  </si>
  <si>
    <t>Talwerk Präzisionsteile GmbH</t>
  </si>
  <si>
    <t>Georg Hillmann</t>
  </si>
  <si>
    <t>Fertigung</t>
  </si>
  <si>
    <t>g.hillmann@talwerk-praezision.de</t>
  </si>
  <si>
    <t>+49 7231 449180</t>
  </si>
  <si>
    <t>Wilhelmstraße 27</t>
  </si>
  <si>
    <t>75172</t>
  </si>
  <si>
    <t>Pforzheim</t>
  </si>
  <si>
    <t>Zahlungsziel individuell vereinbart</t>
  </si>
  <si>
    <t>K-2026-021</t>
  </si>
  <si>
    <t>Uferlicht Event GmbH</t>
  </si>
  <si>
    <t>Melanie Krug</t>
  </si>
  <si>
    <t>m.krug@uferlicht-event.de</t>
  </si>
  <si>
    <t>+49 431 6678120</t>
  </si>
  <si>
    <t>Kaistraße 9</t>
  </si>
  <si>
    <t>24103</t>
  </si>
  <si>
    <t>Kiel</t>
  </si>
  <si>
    <t>Angebot 2026-0148 noch offen</t>
  </si>
  <si>
    <t>K-2026-022</t>
  </si>
  <si>
    <t>Vogtland Textil GmbH</t>
  </si>
  <si>
    <t>Ines Naumann</t>
  </si>
  <si>
    <t>i.naumann@vogtland-textil.de</t>
  </si>
  <si>
    <t>+49 3741 553420</t>
  </si>
  <si>
    <t>Bahnhofstraße 62</t>
  </si>
  <si>
    <t>08523</t>
  </si>
  <si>
    <t>Plauen</t>
  </si>
  <si>
    <t>Budget 2026 deutlich gekürzt</t>
  </si>
  <si>
    <t>K-2026-023</t>
  </si>
  <si>
    <t>Weinsberg Handelsgenossenschaft eG</t>
  </si>
  <si>
    <t>Franz Oberle</t>
  </si>
  <si>
    <t>Vertrieb</t>
  </si>
  <si>
    <t>f.oberle@weinsberg-eg.de</t>
  </si>
  <si>
    <t>+49 7134 998240</t>
  </si>
  <si>
    <t>Traubenweg 4</t>
  </si>
  <si>
    <t>74189</t>
  </si>
  <si>
    <t>Weinsberg</t>
  </si>
  <si>
    <t>Mengenrabatt ab 500 Einheiten</t>
  </si>
  <si>
    <t>K-2026-024</t>
  </si>
  <si>
    <t>Xanten Baustoffhandel GmbH</t>
  </si>
  <si>
    <t>Holger Timm</t>
  </si>
  <si>
    <t>Filialleitung</t>
  </si>
  <si>
    <t>h.timm@xanten-baustoffe.de</t>
  </si>
  <si>
    <t>+49 2801 447260</t>
  </si>
  <si>
    <t>Römerstraße 15</t>
  </si>
  <si>
    <t>46509</t>
  </si>
  <si>
    <t>Xanten</t>
  </si>
  <si>
    <t>Offene Posten klären – Mahnstufe 1</t>
  </si>
  <si>
    <t>K-2026-025</t>
  </si>
  <si>
    <t>Ypsilon Laborbedarf GmbH</t>
  </si>
  <si>
    <t>Anke Röttger</t>
  </si>
  <si>
    <t>Laborleitung</t>
  </si>
  <si>
    <t>a.roettger@ypsilon-labor.de</t>
  </si>
  <si>
    <t>+49 6221 887330</t>
  </si>
  <si>
    <t>Neuenheimer Feld 12</t>
  </si>
  <si>
    <t>69120</t>
  </si>
  <si>
    <t>Heidelberg</t>
  </si>
  <si>
    <t>Bestellungen ausschließlich über Portal</t>
  </si>
  <si>
    <t>K-2026-026</t>
  </si>
  <si>
    <t>Zollhaus Spedition GmbH</t>
  </si>
  <si>
    <t>Kai Lehmann</t>
  </si>
  <si>
    <t>k.lehmann@zollhaus-spedition.de</t>
  </si>
  <si>
    <t>+49 203 3389150</t>
  </si>
  <si>
    <t>Hafenkanal 21</t>
  </si>
  <si>
    <t>47059</t>
  </si>
  <si>
    <t>Duisburg</t>
  </si>
  <si>
    <t>Tagesgeschäft, feste Ansprechpartner</t>
  </si>
  <si>
    <t>K-2026-027</t>
  </si>
  <si>
    <t>Altmark Kommunalservice AöR</t>
  </si>
  <si>
    <t>Silke Bornemann</t>
  </si>
  <si>
    <t>Beschaffung</t>
  </si>
  <si>
    <t>s.bornemann@altmark-service.de</t>
  </si>
  <si>
    <t>+49 3931 447120</t>
  </si>
  <si>
    <t>Rathausplatz 2</t>
  </si>
  <si>
    <t>39576</t>
  </si>
  <si>
    <t>Stendal</t>
  </si>
  <si>
    <t>Öffentlicher Sektor</t>
  </si>
  <si>
    <t>Vergabefristen unbedingt beachten</t>
  </si>
  <si>
    <t>K-2026-028</t>
  </si>
  <si>
    <t>Brunner Haustechnik AG</t>
  </si>
  <si>
    <t>Marco Steiner</t>
  </si>
  <si>
    <t>m.steiner@brunner-haustechnik.ch</t>
  </si>
  <si>
    <t>+41 44 5567820</t>
  </si>
  <si>
    <t>Seefeldstrasse 61</t>
  </si>
  <si>
    <t>8008</t>
  </si>
  <si>
    <t>Zürich</t>
  </si>
  <si>
    <t>Schweiz</t>
  </si>
  <si>
    <t>Preise in EUR, Lieferung DDP</t>
  </si>
  <si>
    <t>K-2026-029</t>
  </si>
  <si>
    <t>Carpe Diem Reisen GmbH</t>
  </si>
  <si>
    <t>Julia Wendt</t>
  </si>
  <si>
    <t>j.wendt@carpediem-reisen.de</t>
  </si>
  <si>
    <t>+49 381 5540260</t>
  </si>
  <si>
    <t>Lange Straße 33</t>
  </si>
  <si>
    <t>18055</t>
  </si>
  <si>
    <t>Rostock</t>
  </si>
  <si>
    <t>Gesperrt</t>
  </si>
  <si>
    <t>Lieferstopp bis Zahlungseingang</t>
  </si>
  <si>
    <t>K-2026-030</t>
  </si>
  <si>
    <t>Donaufeld Maschinenbau GmbH</t>
  </si>
  <si>
    <t>Stefan Achleitner</t>
  </si>
  <si>
    <t>Technischer Einkauf</t>
  </si>
  <si>
    <t>s.achleitner@donaufeld-maschinen.at</t>
  </si>
  <si>
    <t>+43 1 5567340</t>
  </si>
  <si>
    <t>Donaustraße 118</t>
  </si>
  <si>
    <t>1220</t>
  </si>
  <si>
    <t>Wien</t>
  </si>
  <si>
    <t>Testauftrag läuft, Entscheidung in Q4</t>
  </si>
  <si>
    <t>AUSWERTUNG · GESCHÄFTSJAHR 2026</t>
  </si>
  <si>
    <t>Alle Werte werden automatisch aus dem Blatt „Kundenliste“ berechnet – dieses Blatt muss nicht bearbeitet werden.</t>
  </si>
  <si>
    <t>Kennzahlen</t>
  </si>
  <si>
    <t>Verteilung nach Kundenstatus</t>
  </si>
  <si>
    <t>ABC-Analyse nach Jahresumsatz</t>
  </si>
  <si>
    <t>Kunden gesamt</t>
  </si>
  <si>
    <t>Status</t>
  </si>
  <si>
    <t>Anzahl</t>
  </si>
  <si>
    <t>Umsatz 2026</t>
  </si>
  <si>
    <t>Klasse</t>
  </si>
  <si>
    <t>Kunden</t>
  </si>
  <si>
    <t>Anteil</t>
  </si>
  <si>
    <t>davon aktiv</t>
  </si>
  <si>
    <t>A</t>
  </si>
  <si>
    <t>Interessenten</t>
  </si>
  <si>
    <t>B</t>
  </si>
  <si>
    <t>Inaktiv / gesperrt</t>
  </si>
  <si>
    <t>C</t>
  </si>
  <si>
    <t>Neukunden im Geschäftsjahr</t>
  </si>
  <si>
    <t>Gesamt</t>
  </si>
  <si>
    <t>Umsatz Vorjahr</t>
  </si>
  <si>
    <t>Umsatz laufendes Jahr</t>
  </si>
  <si>
    <t>Leistung je Kundenbetreuer</t>
  </si>
  <si>
    <t>Entwicklung gegenüber Vorjahr</t>
  </si>
  <si>
    <t>Betreuer</t>
  </si>
  <si>
    <t>Ø je Kunde</t>
  </si>
  <si>
    <t>Ø Umsatz je Kunde</t>
  </si>
  <si>
    <t>Umsatz nach Region</t>
  </si>
  <si>
    <t>Offene Posten gesamt</t>
  </si>
  <si>
    <t>Kontakte überfällig</t>
  </si>
  <si>
    <t>Top 10 Kunden nach Umsatz 2026</t>
  </si>
  <si>
    <t>Kunde</t>
  </si>
  <si>
    <t>Berechnungsbasis: Zeilen 5 bis 64 des Blattes „Kundenliste“ · ABC-Schwellen und Kontaktfristen sind im Blatt „Anleitung“ hinterlegt · Alle Beispieldaten sind frei erfunden.</t>
  </si>
  <si>
    <t>ANLEITUNG, LEGENDE &amp; EINSTELLUNGEN</t>
  </si>
  <si>
    <t>Alles, was Sie zum Arbeiten mit der Vorlage brauchen – auf einem Blatt.</t>
  </si>
  <si>
    <t>1 · In sechs Schritten startklar</t>
  </si>
  <si>
    <t>Schritt 1</t>
  </si>
  <si>
    <t>Beispieldaten prüfen und anschließend Zeile 5 bis 34 im Blatt „Kundenliste“ mit den eigenen Kunden überschreiben.</t>
  </si>
  <si>
    <t>Schritt 2</t>
  </si>
  <si>
    <t>Kunden-Nr. nach festem Schema vergeben, z. B. K-2026-001 – das erleichtert Suche, Ablage und spätere Exporte.</t>
  </si>
  <si>
    <t>Schritt 3</t>
  </si>
  <si>
    <t>Für Status, Typ, Region, Land, Branche, Betreuer, Newsletter und Zahlungsziel die Dropdowns nutzen (Auswahllisten unten anpassbar).</t>
  </si>
  <si>
    <t>Schritt 4</t>
  </si>
  <si>
    <t>Kupferfarbene Spalten (Tage seit Kontakt, Entwicklung, ABC-Klasse, Kontaktstatus) niemals überschreiben – sie rechnen selbst.</t>
  </si>
  <si>
    <t>Schritt 5</t>
  </si>
  <si>
    <t>Neue Kunden ab Zeile 35 eintragen: Formeln, Dropdowns und Formate sind bis Zeile 64 bereits vorbereitet.</t>
  </si>
  <si>
    <t>Schritt 6</t>
  </si>
  <si>
    <t>Blatt „Auswertung“ öffnen – Kennzahlen, ABC-Analyse, Regionen, Betreuer und Top-10 aktualisieren sich automatisch.</t>
  </si>
  <si>
    <t>2 · Legende der Farbcodierung</t>
  </si>
  <si>
    <t>Eingabespalte</t>
  </si>
  <si>
    <t>Dunkelblauer Spaltenkopf: Feld wird von Ihnen gepflegt.</t>
  </si>
  <si>
    <t>Formelspalte</t>
  </si>
  <si>
    <t>Kupferfarbener Spaltenkopf: wird berechnet, bitte nicht überschreiben.</t>
  </si>
  <si>
    <t>Überfällig</t>
  </si>
  <si>
    <t>Letzter Kontakt liegt länger zurück als die eingestellte Frist – Nachfassen einplanen.</t>
  </si>
  <si>
    <t>Bald fällig</t>
  </si>
  <si>
    <t>Kontaktfrist läuft demnächst ab.</t>
  </si>
  <si>
    <t>A-Kunde</t>
  </si>
  <si>
    <t>Umsatz oberhalb der ABC-Schwelle A – höchste Betreuungspriorität.</t>
  </si>
  <si>
    <t>Offene Posten</t>
  </si>
  <si>
    <t>Betrag größer null wird rot hervorgehoben.</t>
  </si>
  <si>
    <t>3 · Einstellungen – hier steuern Sie die Automatik</t>
  </si>
  <si>
    <t>Bezeichnung</t>
  </si>
  <si>
    <t>Wert</t>
  </si>
  <si>
    <t>Wirkung</t>
  </si>
  <si>
    <t>ABC-Schwelle A – Umsatz ab (€)</t>
  </si>
  <si>
    <t>Ab diesem Jahresumsatz gilt ein Kunde in der Spalte ABC-Klasse als A-Kunde.</t>
  </si>
  <si>
    <t>ABC-Schwelle B – Umsatz ab (€)</t>
  </si>
  <si>
    <t>Ab diesem Jahresumsatz gilt ein Kunde als B-Kunde, darunter als C-Kunde.</t>
  </si>
  <si>
    <t>Kontakt-Erinnerung nach (Tagen)</t>
  </si>
  <si>
    <t>Ab so vielen Tagen ohne Kontakt zeigt der Kontaktstatus „Bald fällig“.</t>
  </si>
  <si>
    <t>Kontakt überfällig nach (Tagen)</t>
  </si>
  <si>
    <t>Ab so vielen Tagen ohne Kontakt zeigt der Kontaktstatus „Überfällig“.</t>
  </si>
  <si>
    <t>Aktuelles Geschäftsjahr</t>
  </si>
  <si>
    <t>Basisjahr für die Kennzahl „Neukunden“ im Blatt Auswertung.</t>
  </si>
  <si>
    <t>Standard-Zahlungsziel (Tage)</t>
  </si>
  <si>
    <t>Empfohlener Vorgabewert beim Anlegen neuer Kunden.</t>
  </si>
  <si>
    <t>4 · Auswahllisten der Dropdowns – frei erweiterbar</t>
  </si>
  <si>
    <t>Zahlungsziel</t>
  </si>
  <si>
    <t>Frankreich</t>
  </si>
  <si>
    <t>5 · Hinweise zur Datenpflege</t>
  </si>
  <si>
    <t>›</t>
  </si>
  <si>
    <t>Datenschutz: Nur Daten erfassen, die für die Geschäftsbeziehung erforderlich sind, Zugriffsrechte festlegen und Löschfristen definieren.</t>
  </si>
  <si>
    <t>Doubletten vermeiden: Vor dem Anlegen prüfen, ob Firma oder E-Mail bereits in der Liste steht.</t>
  </si>
  <si>
    <t>Postleitzahlen sind als Text formatiert, damit führende Nullen erhalten bleiben (z. B. 01099).</t>
  </si>
  <si>
    <t>Telefonnummern möglichst im internationalen Format speichern (+49 …), das erleichtert Exporte.</t>
  </si>
  <si>
    <t>Die Datei zentral ablegen und regelmäßig sichern, damit alle im Team mit demselben Stand arbeiten.</t>
  </si>
  <si>
    <t>KUNDENLISTE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</si>
</sst>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&quot; €&quot;"/>
    <numFmt numFmtId="166" formatCode="0.0%"/>
  </numFmts>
  <fonts count="15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sz val="9"/>
      <color rgb="FF16324F"/>
      <name val="Calibri"/>
      <charset val="1"/>
    </font>
    <font>
      <b/>
      <sz val="10"/>
      <color rgb="FFFFFFFF"/>
      <name val="Calibri"/>
      <charset val="1"/>
    </font>
    <font>
      <b/>
      <sz val="10"/>
      <color rgb="FF16324F"/>
      <name val="Calibri"/>
      <charset val="1"/>
    </font>
    <font>
      <b/>
      <sz val="10"/>
      <color rgb="FF1B2A38"/>
      <name val="Calibri"/>
      <charset val="1"/>
    </font>
    <font>
      <sz val="10"/>
      <color rgb="FF1B2A38"/>
      <name val="Calibri"/>
      <charset val="1"/>
    </font>
    <font>
      <i/>
      <sz val="9"/>
      <color rgb="FF5B6B7B"/>
      <name val="Calibri"/>
      <charset val="1"/>
    </font>
    <font>
      <b/>
      <sz val="11"/>
      <color rgb="FFFFFFFF"/>
      <name val="Calibri"/>
      <charset val="1"/>
    </font>
    <font>
      <b/>
      <sz val="11"/>
      <color rgb="FF16324F"/>
      <name val="Calibri"/>
      <charset val="1"/>
    </font>
    <font>
      <b/>
      <sz val="9"/>
      <color rgb="FFFFFFFF"/>
      <name val="Calibri"/>
      <charset val="1"/>
    </font>
    <font>
      <b/>
      <sz val="10"/>
      <color rgb="FFB5762A"/>
      <name val="Calibri"/>
      <charset val="1"/>
    </font>
    <font>
      <b/>
      <sz val="10"/>
      <color rgb="FFA32638"/>
      <name val="Calibri"/>
      <charset val="1"/>
    </font>
    <font>
      <b/>
      <sz val="11"/>
      <color rgb="FFB5762A"/>
      <name val="Calibri"/>
      <charset val="1"/>
    </font>
    <font>
      <b/>
      <sz val="23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24F"/>
        <bgColor rgb="FF1B2A38"/>
      </patternFill>
    </fill>
    <fill>
      <patternFill patternType="solid">
        <fgColor rgb="FFFBEFD9"/>
        <bgColor rgb="FFF8E4E6"/>
      </patternFill>
    </fill>
    <fill>
      <patternFill patternType="solid">
        <fgColor rgb="FFB5762A"/>
        <bgColor rgb="FF878787"/>
      </patternFill>
    </fill>
    <fill>
      <patternFill patternType="solid">
        <fgColor rgb="FF2F5D8C"/>
        <bgColor rgb="FF5B6B7B"/>
      </patternFill>
    </fill>
    <fill>
      <patternFill patternType="solid">
        <fgColor rgb="FFDCE5EF"/>
        <bgColor rgb="FFD9D9D9"/>
      </patternFill>
    </fill>
    <fill>
      <patternFill patternType="solid">
        <fgColor rgb="FFF8E4E6"/>
        <bgColor rgb="FFFBEFD9"/>
      </patternFill>
    </fill>
  </fills>
  <borders count="2">
    <border>
      <left/>
      <right/>
      <top/>
      <bottom/>
      <diagonal/>
    </border>
    <border>
      <left style="thin">
        <color rgb="FFC7D2DE"/>
      </left>
      <right style="thin">
        <color rgb="FFC7D2DE"/>
      </right>
      <top style="thin">
        <color rgb="FFC7D2DE"/>
      </top>
      <bottom style="thin">
        <color rgb="FFC7D2DE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5" borderId="0" xfId="0" applyFont="1" applyFill="1" applyAlignment="1">
      <alignment indent="1"/>
    </xf>
    <xf numFmtId="0" fontId="6" fillId="0" borderId="0" xfId="0" applyFont="1" applyAlignment="1">
      <alignment vertical="center" inden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indent="1"/>
    </xf>
    <xf numFmtId="0" fontId="8" fillId="5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vertical="center"/>
    </xf>
    <xf numFmtId="166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indent="1"/>
    </xf>
    <xf numFmtId="1" fontId="9" fillId="0" borderId="1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5" fontId="9" fillId="6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indent="1"/>
    </xf>
    <xf numFmtId="166" fontId="9" fillId="6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3" fillId="4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5" borderId="0" xfId="0" applyFont="1" applyFill="1"/>
    <xf numFmtId="0" fontId="3" fillId="5" borderId="0" xfId="0" applyFont="1" applyFill="1" applyAlignment="1">
      <alignment horizontal="center"/>
    </xf>
    <xf numFmtId="165" fontId="9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2" borderId="0" xfId="0" applyFont="1" applyFill="1" applyAlignment="1">
      <alignment horizontal="left" vertical="center" indent="1"/>
    </xf>
  </cellXfs>
  <cellStyles count="1">
    <cellStyle name="Standard" xfId="0" builtinId="0"/>
  </cellStyles>
  <dxfs count="12">
    <dxf>
      <font>
        <sz val="10"/>
        <color rgb="FF2F5D8C"/>
        <name val="Calibri"/>
        <charset val="1"/>
      </font>
    </dxf>
    <dxf>
      <font>
        <b/>
        <sz val="10"/>
        <color rgb="FFB5762A"/>
        <name val="Calibri"/>
        <charset val="1"/>
      </font>
      <fill>
        <patternFill>
          <bgColor rgb="FFFBEFD9"/>
        </patternFill>
      </fill>
    </dxf>
    <dxf>
      <font>
        <b/>
        <sz val="10"/>
        <color rgb="FFA32638"/>
        <name val="Calibri"/>
        <charset val="1"/>
      </font>
      <fill>
        <patternFill>
          <bgColor rgb="FFF8E4E6"/>
        </patternFill>
      </fill>
    </dxf>
    <dxf>
      <font>
        <b/>
        <sz val="10"/>
        <color rgb="FFA32638"/>
        <name val="Calibri"/>
        <charset val="1"/>
      </font>
      <fill>
        <patternFill>
          <bgColor rgb="FFF8E4E6"/>
        </patternFill>
      </fill>
    </dxf>
    <dxf>
      <font>
        <sz val="10"/>
        <color rgb="FF5B6B7B"/>
        <name val="Calibri"/>
        <charset val="1"/>
      </font>
    </dxf>
    <dxf>
      <font>
        <b/>
        <sz val="10"/>
        <color rgb="FF16324F"/>
        <name val="Calibri"/>
        <charset val="1"/>
      </font>
      <fill>
        <patternFill>
          <bgColor rgb="FFDCE5EF"/>
        </patternFill>
      </fill>
    </dxf>
    <dxf>
      <font>
        <b/>
        <sz val="10"/>
        <color rgb="FFFFFFFF"/>
        <name val="Calibri"/>
        <charset val="1"/>
      </font>
      <fill>
        <patternFill>
          <bgColor rgb="FF16324F"/>
        </patternFill>
      </fill>
    </dxf>
    <dxf>
      <font>
        <b/>
        <sz val="10"/>
        <color rgb="FF2F5D8C"/>
        <name val="Calibri"/>
        <charset val="1"/>
      </font>
    </dxf>
    <dxf>
      <font>
        <b/>
        <sz val="10"/>
        <color rgb="FFA32638"/>
        <name val="Calibri"/>
        <charset val="1"/>
      </font>
    </dxf>
    <dxf>
      <font>
        <b/>
        <sz val="10"/>
        <color rgb="FFB5762A"/>
        <name val="Calibri"/>
        <charset val="1"/>
      </font>
      <fill>
        <patternFill>
          <bgColor rgb="FFFBEFD9"/>
        </patternFill>
      </fill>
    </dxf>
    <dxf>
      <font>
        <i/>
        <sz val="10"/>
        <color rgb="FF5B6B7B"/>
        <name val="Calibri"/>
        <charset val="1"/>
      </font>
    </dxf>
    <dxf>
      <fill>
        <patternFill>
          <bgColor rgb="FFF3F5F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762A"/>
      <rgbColor rgb="FF800080"/>
      <rgbColor rgb="FF008080"/>
      <rgbColor rgb="FFD9D9D9"/>
      <rgbColor rgb="FF878787"/>
      <rgbColor rgb="FF9999FF"/>
      <rgbColor rgb="FFA32638"/>
      <rgbColor rgb="FFFBEFD9"/>
      <rgbColor rgb="FFDCE5EF"/>
      <rgbColor rgb="FF660066"/>
      <rgbColor rgb="FFFF8080"/>
      <rgbColor rgb="FF0066CC"/>
      <rgbColor rgb="FFC7D2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5F8"/>
      <rgbColor rgb="FFCCFFCC"/>
      <rgbColor rgb="FFFFFF99"/>
      <rgbColor rgb="FF99CCFF"/>
      <rgbColor rgb="FFFF99CC"/>
      <rgbColor rgb="FFCC99FF"/>
      <rgbColor rgb="FFF8E4E6"/>
      <rgbColor rgb="FF3366FF"/>
      <rgbColor rgb="FF33CCCC"/>
      <rgbColor rgb="FF99CC00"/>
      <rgbColor rgb="FFFFCC00"/>
      <rgbColor rgb="FFFF9900"/>
      <rgbColor rgb="FFFF6600"/>
      <rgbColor rgb="FF5B6B7B"/>
      <rgbColor rgb="FF969696"/>
      <rgbColor rgb="FF16324F"/>
      <rgbColor rgb="FF339966"/>
      <rgbColor rgb="FF003300"/>
      <rgbColor rgb="FF333300"/>
      <rgbColor rgb="FF993300"/>
      <rgbColor rgb="FF993366"/>
      <rgbColor rgb="FF2F5D8C"/>
      <rgbColor rgb="FF1B2A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Umsatz 2026 nach Region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Auswertung!$G$14</c:f>
              <c:strCache>
                <c:ptCount val="1"/>
                <c:pt idx="0">
                  <c:v>Umsatz 2026</c:v>
                </c:pt>
              </c:strCache>
            </c:strRef>
          </c:tx>
          <c:spPr>
            <a:solidFill>
              <a:srgbClr val="2F5D8C"/>
            </a:solidFill>
            <a:ln w="0">
              <a:solidFill>
                <a:srgbClr val="2F5D8C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Auswertung!$E$15:$E$20</c:f>
              <c:strCache>
                <c:ptCount val="6"/>
                <c:pt idx="0">
                  <c:v>Nord</c:v>
                </c:pt>
                <c:pt idx="1">
                  <c:v>Ost</c:v>
                </c:pt>
                <c:pt idx="2">
                  <c:v>Süd</c:v>
                </c:pt>
                <c:pt idx="3">
                  <c:v>West</c:v>
                </c:pt>
                <c:pt idx="4">
                  <c:v>Mitte</c:v>
                </c:pt>
                <c:pt idx="5">
                  <c:v>Ausland</c:v>
                </c:pt>
              </c:strCache>
            </c:strRef>
          </c:cat>
          <c:val>
            <c:numRef>
              <c:f>Auswertung!$G$15:$G$20</c:f>
              <c:numCache>
                <c:formatCode>#,##0" €"</c:formatCode>
                <c:ptCount val="6"/>
                <c:pt idx="0">
                  <c:v>478900</c:v>
                </c:pt>
                <c:pt idx="1">
                  <c:v>278700</c:v>
                </c:pt>
                <c:pt idx="2">
                  <c:v>394280</c:v>
                </c:pt>
                <c:pt idx="3">
                  <c:v>325500</c:v>
                </c:pt>
                <c:pt idx="4">
                  <c:v>123250</c:v>
                </c:pt>
                <c:pt idx="5">
                  <c:v>167100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6-42C6-A9F1-F78AAC976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50992"/>
        <c:axId val="62312466"/>
      </c:barChart>
      <c:catAx>
        <c:axId val="2785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2312466"/>
        <c:crosses val="autoZero"/>
        <c:auto val="1"/>
        <c:lblAlgn val="ctr"/>
        <c:lblOffset val="100"/>
        <c:noMultiLvlLbl val="0"/>
      </c:catAx>
      <c:valAx>
        <c:axId val="6231246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785099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Kunden je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Auswertung!$F$5</c:f>
              <c:strCache>
                <c:ptCount val="1"/>
                <c:pt idx="0">
                  <c:v>Anzahl</c:v>
                </c:pt>
              </c:strCache>
            </c:strRef>
          </c:tx>
          <c:spPr>
            <a:solidFill>
              <a:srgbClr val="B5762A"/>
            </a:solidFill>
            <a:ln w="0">
              <a:solidFill>
                <a:srgbClr val="B5762A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Auswertung!$E$6:$E$10</c:f>
              <c:strCache>
                <c:ptCount val="5"/>
                <c:pt idx="0">
                  <c:v>Aktiv</c:v>
                </c:pt>
                <c:pt idx="1">
                  <c:v>Interessent</c:v>
                </c:pt>
                <c:pt idx="2">
                  <c:v>Inaktiv</c:v>
                </c:pt>
                <c:pt idx="3">
                  <c:v>VIP</c:v>
                </c:pt>
                <c:pt idx="4">
                  <c:v>Gesperrt</c:v>
                </c:pt>
              </c:strCache>
            </c:strRef>
          </c:cat>
          <c:val>
            <c:numRef>
              <c:f>Auswertung!$F$6:$F$10</c:f>
              <c:numCache>
                <c:formatCode>0</c:formatCode>
                <c:ptCount val="5"/>
                <c:pt idx="0">
                  <c:v>22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5-4A04-87AA-E716DEAE7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6813"/>
        <c:axId val="57475077"/>
      </c:barChart>
      <c:catAx>
        <c:axId val="1342681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7475077"/>
        <c:crosses val="autoZero"/>
        <c:auto val="1"/>
        <c:lblAlgn val="ctr"/>
        <c:lblOffset val="100"/>
        <c:noMultiLvlLbl val="0"/>
      </c:catAx>
      <c:valAx>
        <c:axId val="57475077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342681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7</xdr:col>
      <xdr:colOff>106920</xdr:colOff>
      <xdr:row>34</xdr:row>
      <xdr:rowOff>77040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22</xdr:row>
      <xdr:rowOff>0</xdr:rowOff>
    </xdr:from>
    <xdr:to>
      <xdr:col>11</xdr:col>
      <xdr:colOff>177120</xdr:colOff>
      <xdr:row>34</xdr:row>
      <xdr:rowOff>77040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6324F"/>
    <pageSetUpPr fitToPage="1"/>
  </sheetPr>
  <dimension ref="A1:AB64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33" sqref="D33"/>
    </sheetView>
  </sheetViews>
  <sheetFormatPr baseColWidth="10" defaultColWidth="8.7109375" defaultRowHeight="15" x14ac:dyDescent="0.25"/>
  <cols>
    <col min="1" max="1" width="12" customWidth="1"/>
    <col min="2" max="2" width="30" customWidth="1"/>
    <col min="3" max="3" width="20" customWidth="1"/>
    <col min="4" max="4" width="18" customWidth="1"/>
    <col min="5" max="5" width="30" customWidth="1"/>
    <col min="6" max="6" width="17" customWidth="1"/>
    <col min="7" max="7" width="24" customWidth="1"/>
    <col min="8" max="8" width="8" customWidth="1"/>
    <col min="9" max="9" width="18" customWidth="1"/>
    <col min="10" max="10" width="13" customWidth="1"/>
    <col min="11" max="11" width="10" customWidth="1"/>
    <col min="12" max="12" width="18" customWidth="1"/>
    <col min="13" max="13" width="14" customWidth="1"/>
    <col min="14" max="14" width="16" customWidth="1"/>
    <col min="15" max="15" width="17" customWidth="1"/>
    <col min="16" max="16" width="12" customWidth="1"/>
    <col min="17" max="17" width="14" customWidth="1"/>
    <col min="18" max="18" width="10" customWidth="1"/>
    <col min="19" max="19" width="13" customWidth="1"/>
    <col min="20" max="21" width="14" customWidth="1"/>
    <col min="22" max="22" width="12" customWidth="1"/>
    <col min="23" max="23" width="10" customWidth="1"/>
    <col min="24" max="24" width="14" customWidth="1"/>
    <col min="25" max="25" width="10" customWidth="1"/>
    <col min="26" max="26" width="14" customWidth="1"/>
    <col min="27" max="27" width="11" customWidth="1"/>
    <col min="28" max="28" width="45" customWidth="1"/>
  </cols>
  <sheetData>
    <row r="1" spans="1:28" ht="37.5" customHeight="1" x14ac:dyDescent="0.25">
      <c r="A1" s="44" t="s">
        <v>441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28" ht="19.5" customHeight="1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6" customHeight="1" x14ac:dyDescent="0.25"/>
    <row r="4" spans="1:28" ht="37.5" customHeight="1" x14ac:dyDescent="0.2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9" t="s">
        <v>18</v>
      </c>
      <c r="S4" s="8" t="s">
        <v>19</v>
      </c>
      <c r="T4" s="8" t="s">
        <v>20</v>
      </c>
      <c r="U4" s="8" t="s">
        <v>21</v>
      </c>
      <c r="V4" s="9" t="s">
        <v>22</v>
      </c>
      <c r="W4" s="9" t="s">
        <v>23</v>
      </c>
      <c r="X4" s="8" t="s">
        <v>24</v>
      </c>
      <c r="Y4" s="8" t="s">
        <v>25</v>
      </c>
      <c r="Z4" s="9" t="s">
        <v>26</v>
      </c>
      <c r="AA4" s="8" t="s">
        <v>27</v>
      </c>
      <c r="AB4" s="8" t="s">
        <v>28</v>
      </c>
    </row>
    <row r="5" spans="1:28" ht="16.5" customHeight="1" x14ac:dyDescent="0.25">
      <c r="A5" s="10" t="s">
        <v>29</v>
      </c>
      <c r="B5" s="11" t="s">
        <v>30</v>
      </c>
      <c r="C5" s="12" t="s">
        <v>31</v>
      </c>
      <c r="D5" s="12" t="s">
        <v>32</v>
      </c>
      <c r="E5" s="12" t="s">
        <v>33</v>
      </c>
      <c r="F5" s="12" t="s">
        <v>34</v>
      </c>
      <c r="G5" s="12" t="s">
        <v>35</v>
      </c>
      <c r="H5" s="13" t="s">
        <v>36</v>
      </c>
      <c r="I5" s="12" t="s">
        <v>37</v>
      </c>
      <c r="J5" s="12" t="s">
        <v>38</v>
      </c>
      <c r="K5" s="14" t="s">
        <v>39</v>
      </c>
      <c r="L5" s="12" t="s">
        <v>40</v>
      </c>
      <c r="M5" s="12" t="s">
        <v>41</v>
      </c>
      <c r="N5" s="12" t="s">
        <v>42</v>
      </c>
      <c r="O5" s="12" t="s">
        <v>43</v>
      </c>
      <c r="P5" s="15">
        <v>43536</v>
      </c>
      <c r="Q5" s="15">
        <v>46238</v>
      </c>
      <c r="R5" s="14">
        <f t="shared" ref="R5:R36" ca="1" si="0">IF($Q5="","",TODAY()-$Q5)</f>
        <v>18</v>
      </c>
      <c r="S5" s="15">
        <v>46280</v>
      </c>
      <c r="T5" s="16">
        <v>84500</v>
      </c>
      <c r="U5" s="16">
        <v>96200</v>
      </c>
      <c r="V5" s="17">
        <f t="shared" ref="V5:V36" si="1">IF(OR($T5="",$U5="",$T5=0),"",$U5/$T5-1)</f>
        <v>0.13846153846153841</v>
      </c>
      <c r="W5" s="18" t="str">
        <f>IF($U5="","",IF($U5&gt;=Anleitung!$C$24,"A",IF($U5&gt;=Anleitung!$C$25,"B","C")))</f>
        <v>A</v>
      </c>
      <c r="X5" s="16">
        <v>0</v>
      </c>
      <c r="Y5" s="14">
        <v>30</v>
      </c>
      <c r="Z5" s="14" t="str">
        <f ca="1">IF($Q5="","",IF($R5&gt;=Anleitung!$C$27,"Überfällig",IF($R5&gt;=Anleitung!$C$26,"Bald fällig","Aktuell")))</f>
        <v>Aktuell</v>
      </c>
      <c r="AA5" s="14" t="s">
        <v>44</v>
      </c>
      <c r="AB5" s="19" t="s">
        <v>45</v>
      </c>
    </row>
    <row r="6" spans="1:28" ht="16.5" customHeight="1" x14ac:dyDescent="0.25">
      <c r="A6" s="10" t="s">
        <v>46</v>
      </c>
      <c r="B6" s="11" t="s">
        <v>47</v>
      </c>
      <c r="C6" s="12" t="s">
        <v>48</v>
      </c>
      <c r="D6" s="12" t="s">
        <v>49</v>
      </c>
      <c r="E6" s="12" t="s">
        <v>50</v>
      </c>
      <c r="F6" s="12" t="s">
        <v>51</v>
      </c>
      <c r="G6" s="12" t="s">
        <v>52</v>
      </c>
      <c r="H6" s="13" t="s">
        <v>53</v>
      </c>
      <c r="I6" s="12" t="s">
        <v>54</v>
      </c>
      <c r="J6" s="12" t="s">
        <v>38</v>
      </c>
      <c r="K6" s="14" t="s">
        <v>55</v>
      </c>
      <c r="L6" s="12" t="s">
        <v>56</v>
      </c>
      <c r="M6" s="12" t="s">
        <v>41</v>
      </c>
      <c r="N6" s="12" t="s">
        <v>57</v>
      </c>
      <c r="O6" s="12" t="s">
        <v>58</v>
      </c>
      <c r="P6" s="15">
        <v>42887</v>
      </c>
      <c r="Q6" s="15">
        <v>46225</v>
      </c>
      <c r="R6" s="14">
        <f t="shared" ca="1" si="0"/>
        <v>31</v>
      </c>
      <c r="S6" s="15">
        <v>46267</v>
      </c>
      <c r="T6" s="16">
        <v>152000</v>
      </c>
      <c r="U6" s="16">
        <v>178400</v>
      </c>
      <c r="V6" s="17">
        <f t="shared" si="1"/>
        <v>0.17368421052631589</v>
      </c>
      <c r="W6" s="18" t="str">
        <f>IF($U6="","",IF($U6&gt;=Anleitung!$C$24,"A",IF($U6&gt;=Anleitung!$C$25,"B","C")))</f>
        <v>A</v>
      </c>
      <c r="X6" s="16">
        <v>12450</v>
      </c>
      <c r="Y6" s="14">
        <v>45</v>
      </c>
      <c r="Z6" s="14" t="str">
        <f ca="1">IF($Q6="","",IF($R6&gt;=Anleitung!$C$27,"Überfällig",IF($R6&gt;=Anleitung!$C$26,"Bald fällig","Aktuell")))</f>
        <v>Aktuell</v>
      </c>
      <c r="AA6" s="14" t="s">
        <v>59</v>
      </c>
      <c r="AB6" s="19" t="s">
        <v>60</v>
      </c>
    </row>
    <row r="7" spans="1:28" ht="16.5" customHeight="1" x14ac:dyDescent="0.25">
      <c r="A7" s="10" t="s">
        <v>61</v>
      </c>
      <c r="B7" s="11" t="s">
        <v>62</v>
      </c>
      <c r="C7" s="12" t="s">
        <v>63</v>
      </c>
      <c r="D7" s="12" t="s">
        <v>64</v>
      </c>
      <c r="E7" s="12" t="s">
        <v>65</v>
      </c>
      <c r="F7" s="12" t="s">
        <v>66</v>
      </c>
      <c r="G7" s="12" t="s">
        <v>67</v>
      </c>
      <c r="H7" s="13" t="s">
        <v>68</v>
      </c>
      <c r="I7" s="12" t="s">
        <v>69</v>
      </c>
      <c r="J7" s="12" t="s">
        <v>38</v>
      </c>
      <c r="K7" s="14" t="s">
        <v>70</v>
      </c>
      <c r="L7" s="12" t="s">
        <v>71</v>
      </c>
      <c r="M7" s="12" t="s">
        <v>41</v>
      </c>
      <c r="N7" s="12" t="s">
        <v>42</v>
      </c>
      <c r="O7" s="12" t="s">
        <v>72</v>
      </c>
      <c r="P7" s="15">
        <v>44459</v>
      </c>
      <c r="Q7" s="15">
        <v>46191</v>
      </c>
      <c r="R7" s="14">
        <f t="shared" ca="1" si="0"/>
        <v>65</v>
      </c>
      <c r="S7" s="15">
        <v>46273</v>
      </c>
      <c r="T7" s="16">
        <v>41800</v>
      </c>
      <c r="U7" s="16">
        <v>38900</v>
      </c>
      <c r="V7" s="17">
        <f t="shared" si="1"/>
        <v>-6.9377990430621983E-2</v>
      </c>
      <c r="W7" s="18" t="str">
        <f>IF($U7="","",IF($U7&gt;=Anleitung!$C$24,"A",IF($U7&gt;=Anleitung!$C$25,"B","C")))</f>
        <v>B</v>
      </c>
      <c r="X7" s="16">
        <v>0</v>
      </c>
      <c r="Y7" s="14">
        <v>30</v>
      </c>
      <c r="Z7" s="14" t="str">
        <f ca="1">IF($Q7="","",IF($R7&gt;=Anleitung!$C$27,"Überfällig",IF($R7&gt;=Anleitung!$C$26,"Bald fällig","Aktuell")))</f>
        <v>Bald fällig</v>
      </c>
      <c r="AA7" s="14" t="s">
        <v>44</v>
      </c>
      <c r="AB7" s="19" t="s">
        <v>73</v>
      </c>
    </row>
    <row r="8" spans="1:28" ht="16.5" customHeight="1" x14ac:dyDescent="0.25">
      <c r="A8" s="10" t="s">
        <v>74</v>
      </c>
      <c r="B8" s="11" t="s">
        <v>75</v>
      </c>
      <c r="C8" s="12" t="s">
        <v>76</v>
      </c>
      <c r="D8" s="12" t="s">
        <v>77</v>
      </c>
      <c r="E8" s="12" t="s">
        <v>78</v>
      </c>
      <c r="F8" s="12" t="s">
        <v>79</v>
      </c>
      <c r="G8" s="12" t="s">
        <v>80</v>
      </c>
      <c r="H8" s="13" t="s">
        <v>81</v>
      </c>
      <c r="I8" s="12" t="s">
        <v>82</v>
      </c>
      <c r="J8" s="12" t="s">
        <v>38</v>
      </c>
      <c r="K8" s="14" t="s">
        <v>55</v>
      </c>
      <c r="L8" s="12" t="s">
        <v>83</v>
      </c>
      <c r="M8" s="12" t="s">
        <v>41</v>
      </c>
      <c r="N8" s="12" t="s">
        <v>42</v>
      </c>
      <c r="O8" s="12" t="s">
        <v>58</v>
      </c>
      <c r="P8" s="15">
        <v>43845</v>
      </c>
      <c r="Q8" s="15">
        <v>46169</v>
      </c>
      <c r="R8" s="14">
        <f t="shared" ca="1" si="0"/>
        <v>87</v>
      </c>
      <c r="S8" s="15">
        <v>46287</v>
      </c>
      <c r="T8" s="16">
        <v>63400</v>
      </c>
      <c r="U8" s="16">
        <v>71250</v>
      </c>
      <c r="V8" s="17">
        <f t="shared" si="1"/>
        <v>0.12381703470031535</v>
      </c>
      <c r="W8" s="18" t="str">
        <f>IF($U8="","",IF($U8&gt;=Anleitung!$C$24,"A",IF($U8&gt;=Anleitung!$C$25,"B","C")))</f>
        <v>B</v>
      </c>
      <c r="X8" s="16">
        <v>3200</v>
      </c>
      <c r="Y8" s="14">
        <v>30</v>
      </c>
      <c r="Z8" s="14" t="str">
        <f ca="1">IF($Q8="","",IF($R8&gt;=Anleitung!$C$27,"Überfällig",IF($R8&gt;=Anleitung!$C$26,"Bald fällig","Aktuell")))</f>
        <v>Bald fällig</v>
      </c>
      <c r="AA8" s="14" t="s">
        <v>44</v>
      </c>
      <c r="AB8" s="19" t="s">
        <v>84</v>
      </c>
    </row>
    <row r="9" spans="1:28" ht="16.5" customHeight="1" x14ac:dyDescent="0.25">
      <c r="A9" s="10" t="s">
        <v>85</v>
      </c>
      <c r="B9" s="11" t="s">
        <v>86</v>
      </c>
      <c r="C9" s="12" t="s">
        <v>87</v>
      </c>
      <c r="D9" s="12" t="s">
        <v>88</v>
      </c>
      <c r="E9" s="12" t="s">
        <v>89</v>
      </c>
      <c r="F9" s="12" t="s">
        <v>90</v>
      </c>
      <c r="G9" s="12" t="s">
        <v>91</v>
      </c>
      <c r="H9" s="13" t="s">
        <v>92</v>
      </c>
      <c r="I9" s="12" t="s">
        <v>93</v>
      </c>
      <c r="J9" s="12" t="s">
        <v>38</v>
      </c>
      <c r="K9" s="14" t="s">
        <v>94</v>
      </c>
      <c r="L9" s="12" t="s">
        <v>95</v>
      </c>
      <c r="M9" s="12" t="s">
        <v>96</v>
      </c>
      <c r="N9" s="12" t="s">
        <v>57</v>
      </c>
      <c r="O9" s="12" t="s">
        <v>97</v>
      </c>
      <c r="P9" s="15">
        <v>42468</v>
      </c>
      <c r="Q9" s="15">
        <v>46245</v>
      </c>
      <c r="R9" s="14">
        <f t="shared" ca="1" si="0"/>
        <v>11</v>
      </c>
      <c r="S9" s="15">
        <v>46270</v>
      </c>
      <c r="T9" s="16">
        <v>168900</v>
      </c>
      <c r="U9" s="16">
        <v>191300</v>
      </c>
      <c r="V9" s="17">
        <f t="shared" si="1"/>
        <v>0.13262285375962102</v>
      </c>
      <c r="W9" s="18" t="str">
        <f>IF($U9="","",IF($U9&gt;=Anleitung!$C$24,"A",IF($U9&gt;=Anleitung!$C$25,"B","C")))</f>
        <v>A</v>
      </c>
      <c r="X9" s="16">
        <v>0</v>
      </c>
      <c r="Y9" s="14">
        <v>45</v>
      </c>
      <c r="Z9" s="14" t="str">
        <f ca="1">IF($Q9="","",IF($R9&gt;=Anleitung!$C$27,"Überfällig",IF($R9&gt;=Anleitung!$C$26,"Bald fällig","Aktuell")))</f>
        <v>Aktuell</v>
      </c>
      <c r="AA9" s="14" t="s">
        <v>44</v>
      </c>
      <c r="AB9" s="19" t="s">
        <v>98</v>
      </c>
    </row>
    <row r="10" spans="1:28" ht="16.5" customHeight="1" x14ac:dyDescent="0.25">
      <c r="A10" s="10" t="s">
        <v>99</v>
      </c>
      <c r="B10" s="11" t="s">
        <v>100</v>
      </c>
      <c r="C10" s="12" t="s">
        <v>101</v>
      </c>
      <c r="D10" s="12" t="s">
        <v>102</v>
      </c>
      <c r="E10" s="12" t="s">
        <v>103</v>
      </c>
      <c r="F10" s="12" t="s">
        <v>104</v>
      </c>
      <c r="G10" s="12" t="s">
        <v>105</v>
      </c>
      <c r="H10" s="13" t="s">
        <v>106</v>
      </c>
      <c r="I10" s="12" t="s">
        <v>107</v>
      </c>
      <c r="J10" s="12" t="s">
        <v>38</v>
      </c>
      <c r="K10" s="14" t="s">
        <v>39</v>
      </c>
      <c r="L10" s="12" t="s">
        <v>108</v>
      </c>
      <c r="M10" s="12" t="s">
        <v>41</v>
      </c>
      <c r="N10" s="12" t="s">
        <v>42</v>
      </c>
      <c r="O10" s="12" t="s">
        <v>43</v>
      </c>
      <c r="P10" s="15">
        <v>44606</v>
      </c>
      <c r="Q10" s="15">
        <v>46121</v>
      </c>
      <c r="R10" s="14">
        <f t="shared" ca="1" si="0"/>
        <v>135</v>
      </c>
      <c r="S10" s="15">
        <v>46277</v>
      </c>
      <c r="T10" s="16">
        <v>22600</v>
      </c>
      <c r="U10" s="16">
        <v>26750</v>
      </c>
      <c r="V10" s="17">
        <f t="shared" si="1"/>
        <v>0.1836283185840708</v>
      </c>
      <c r="W10" s="18" t="str">
        <f>IF($U10="","",IF($U10&gt;=Anleitung!$C$24,"A",IF($U10&gt;=Anleitung!$C$25,"B","C")))</f>
        <v>B</v>
      </c>
      <c r="X10" s="16">
        <v>890</v>
      </c>
      <c r="Y10" s="14">
        <v>14</v>
      </c>
      <c r="Z10" s="14" t="str">
        <f ca="1">IF($Q10="","",IF($R10&gt;=Anleitung!$C$27,"Überfällig",IF($R10&gt;=Anleitung!$C$26,"Bald fällig","Aktuell")))</f>
        <v>Überfällig</v>
      </c>
      <c r="AA10" s="14" t="s">
        <v>59</v>
      </c>
      <c r="AB10" s="19" t="s">
        <v>109</v>
      </c>
    </row>
    <row r="11" spans="1:28" ht="16.5" customHeight="1" x14ac:dyDescent="0.25">
      <c r="A11" s="10" t="s">
        <v>110</v>
      </c>
      <c r="B11" s="11" t="s">
        <v>111</v>
      </c>
      <c r="C11" s="12" t="s">
        <v>112</v>
      </c>
      <c r="D11" s="12" t="s">
        <v>113</v>
      </c>
      <c r="E11" s="12" t="s">
        <v>114</v>
      </c>
      <c r="F11" s="12" t="s">
        <v>115</v>
      </c>
      <c r="G11" s="12" t="s">
        <v>116</v>
      </c>
      <c r="H11" s="13" t="s">
        <v>117</v>
      </c>
      <c r="I11" s="12" t="s">
        <v>118</v>
      </c>
      <c r="J11" s="12" t="s">
        <v>38</v>
      </c>
      <c r="K11" s="14" t="s">
        <v>94</v>
      </c>
      <c r="L11" s="12" t="s">
        <v>119</v>
      </c>
      <c r="M11" s="12" t="s">
        <v>41</v>
      </c>
      <c r="N11" s="12" t="s">
        <v>42</v>
      </c>
      <c r="O11" s="12" t="s">
        <v>97</v>
      </c>
      <c r="P11" s="15">
        <v>45076</v>
      </c>
      <c r="Q11" s="15">
        <v>46205</v>
      </c>
      <c r="R11" s="14">
        <f t="shared" ca="1" si="0"/>
        <v>51</v>
      </c>
      <c r="S11" s="15">
        <v>46283</v>
      </c>
      <c r="T11" s="16">
        <v>18400</v>
      </c>
      <c r="U11" s="16">
        <v>21980</v>
      </c>
      <c r="V11" s="17">
        <f t="shared" si="1"/>
        <v>0.19456521739130439</v>
      </c>
      <c r="W11" s="18" t="str">
        <f>IF($U11="","",IF($U11&gt;=Anleitung!$C$24,"A",IF($U11&gt;=Anleitung!$C$25,"B","C")))</f>
        <v>C</v>
      </c>
      <c r="X11" s="16">
        <v>0</v>
      </c>
      <c r="Y11" s="14">
        <v>14</v>
      </c>
      <c r="Z11" s="14" t="str">
        <f ca="1">IF($Q11="","",IF($R11&gt;=Anleitung!$C$27,"Überfällig",IF($R11&gt;=Anleitung!$C$26,"Bald fällig","Aktuell")))</f>
        <v>Bald fällig</v>
      </c>
      <c r="AA11" s="14" t="s">
        <v>44</v>
      </c>
      <c r="AB11" s="19" t="s">
        <v>120</v>
      </c>
    </row>
    <row r="12" spans="1:28" ht="16.5" customHeight="1" x14ac:dyDescent="0.25">
      <c r="A12" s="10" t="s">
        <v>121</v>
      </c>
      <c r="B12" s="11" t="s">
        <v>122</v>
      </c>
      <c r="C12" s="12" t="s">
        <v>123</v>
      </c>
      <c r="D12" s="12" t="s">
        <v>124</v>
      </c>
      <c r="E12" s="12" t="s">
        <v>125</v>
      </c>
      <c r="F12" s="12" t="s">
        <v>126</v>
      </c>
      <c r="G12" s="12" t="s">
        <v>127</v>
      </c>
      <c r="H12" s="13" t="s">
        <v>128</v>
      </c>
      <c r="I12" s="12" t="s">
        <v>129</v>
      </c>
      <c r="J12" s="12" t="s">
        <v>38</v>
      </c>
      <c r="K12" s="14" t="s">
        <v>55</v>
      </c>
      <c r="L12" s="12" t="s">
        <v>130</v>
      </c>
      <c r="M12" s="12" t="s">
        <v>41</v>
      </c>
      <c r="N12" s="12" t="s">
        <v>42</v>
      </c>
      <c r="O12" s="12" t="s">
        <v>58</v>
      </c>
      <c r="P12" s="15">
        <v>44505</v>
      </c>
      <c r="Q12" s="15">
        <v>46097</v>
      </c>
      <c r="R12" s="14">
        <f t="shared" ca="1" si="0"/>
        <v>159</v>
      </c>
      <c r="S12" s="15">
        <v>46296</v>
      </c>
      <c r="T12" s="16">
        <v>34700</v>
      </c>
      <c r="U12" s="16">
        <v>33150</v>
      </c>
      <c r="V12" s="17">
        <f t="shared" si="1"/>
        <v>-4.4668587896253609E-2</v>
      </c>
      <c r="W12" s="18" t="str">
        <f>IF($U12="","",IF($U12&gt;=Anleitung!$C$24,"A",IF($U12&gt;=Anleitung!$C$25,"B","C")))</f>
        <v>B</v>
      </c>
      <c r="X12" s="16">
        <v>1750</v>
      </c>
      <c r="Y12" s="14">
        <v>30</v>
      </c>
      <c r="Z12" s="14" t="str">
        <f ca="1">IF($Q12="","",IF($R12&gt;=Anleitung!$C$27,"Überfällig",IF($R12&gt;=Anleitung!$C$26,"Bald fällig","Aktuell")))</f>
        <v>Überfällig</v>
      </c>
      <c r="AA12" s="14" t="s">
        <v>59</v>
      </c>
      <c r="AB12" s="19" t="s">
        <v>131</v>
      </c>
    </row>
    <row r="13" spans="1:28" ht="16.5" customHeight="1" x14ac:dyDescent="0.25">
      <c r="A13" s="10" t="s">
        <v>132</v>
      </c>
      <c r="B13" s="11" t="s">
        <v>133</v>
      </c>
      <c r="C13" s="12" t="s">
        <v>134</v>
      </c>
      <c r="D13" s="12" t="s">
        <v>95</v>
      </c>
      <c r="E13" s="12" t="s">
        <v>135</v>
      </c>
      <c r="F13" s="12" t="s">
        <v>136</v>
      </c>
      <c r="G13" s="12" t="s">
        <v>137</v>
      </c>
      <c r="H13" s="13" t="s">
        <v>138</v>
      </c>
      <c r="I13" s="12" t="s">
        <v>139</v>
      </c>
      <c r="J13" s="12" t="s">
        <v>140</v>
      </c>
      <c r="K13" s="14" t="s">
        <v>141</v>
      </c>
      <c r="L13" s="12" t="s">
        <v>95</v>
      </c>
      <c r="M13" s="12" t="s">
        <v>41</v>
      </c>
      <c r="N13" s="12" t="s">
        <v>42</v>
      </c>
      <c r="O13" s="12" t="s">
        <v>142</v>
      </c>
      <c r="P13" s="15">
        <v>43696</v>
      </c>
      <c r="Q13" s="15">
        <v>46203</v>
      </c>
      <c r="R13" s="14">
        <f t="shared" ca="1" si="0"/>
        <v>53</v>
      </c>
      <c r="S13" s="15">
        <v>46290</v>
      </c>
      <c r="T13" s="16">
        <v>57200</v>
      </c>
      <c r="U13" s="16">
        <v>62400</v>
      </c>
      <c r="V13" s="17">
        <f t="shared" si="1"/>
        <v>9.0909090909090828E-2</v>
      </c>
      <c r="W13" s="18" t="str">
        <f>IF($U13="","",IF($U13&gt;=Anleitung!$C$24,"A",IF($U13&gt;=Anleitung!$C$25,"B","C")))</f>
        <v>B</v>
      </c>
      <c r="X13" s="16">
        <v>0</v>
      </c>
      <c r="Y13" s="14">
        <v>30</v>
      </c>
      <c r="Z13" s="14" t="str">
        <f ca="1">IF($Q13="","",IF($R13&gt;=Anleitung!$C$27,"Überfällig",IF($R13&gt;=Anleitung!$C$26,"Bald fällig","Aktuell")))</f>
        <v>Bald fällig</v>
      </c>
      <c r="AA13" s="14" t="s">
        <v>44</v>
      </c>
      <c r="AB13" s="19" t="s">
        <v>143</v>
      </c>
    </row>
    <row r="14" spans="1:28" ht="16.5" customHeight="1" x14ac:dyDescent="0.25">
      <c r="A14" s="10" t="s">
        <v>144</v>
      </c>
      <c r="B14" s="11" t="s">
        <v>145</v>
      </c>
      <c r="C14" s="12" t="s">
        <v>146</v>
      </c>
      <c r="D14" s="12" t="s">
        <v>113</v>
      </c>
      <c r="E14" s="12" t="s">
        <v>147</v>
      </c>
      <c r="F14" s="12" t="s">
        <v>148</v>
      </c>
      <c r="G14" s="12" t="s">
        <v>149</v>
      </c>
      <c r="H14" s="13" t="s">
        <v>150</v>
      </c>
      <c r="I14" s="12" t="s">
        <v>151</v>
      </c>
      <c r="J14" s="12" t="s">
        <v>152</v>
      </c>
      <c r="K14" s="14" t="s">
        <v>141</v>
      </c>
      <c r="L14" s="12" t="s">
        <v>40</v>
      </c>
      <c r="M14" s="12" t="s">
        <v>153</v>
      </c>
      <c r="N14" s="12" t="s">
        <v>154</v>
      </c>
      <c r="O14" s="12" t="s">
        <v>142</v>
      </c>
      <c r="P14" s="15">
        <v>46146</v>
      </c>
      <c r="Q14" s="15">
        <v>46248</v>
      </c>
      <c r="R14" s="14">
        <f t="shared" ca="1" si="0"/>
        <v>8</v>
      </c>
      <c r="S14" s="15">
        <v>46269</v>
      </c>
      <c r="T14" s="16">
        <v>0</v>
      </c>
      <c r="U14" s="16">
        <v>8600</v>
      </c>
      <c r="V14" s="17" t="str">
        <f t="shared" si="1"/>
        <v/>
      </c>
      <c r="W14" s="18" t="str">
        <f>IF($U14="","",IF($U14&gt;=Anleitung!$C$24,"A",IF($U14&gt;=Anleitung!$C$25,"B","C")))</f>
        <v>C</v>
      </c>
      <c r="X14" s="16">
        <v>0</v>
      </c>
      <c r="Y14" s="14">
        <v>14</v>
      </c>
      <c r="Z14" s="14" t="str">
        <f ca="1">IF($Q14="","",IF($R14&gt;=Anleitung!$C$27,"Überfällig",IF($R14&gt;=Anleitung!$C$26,"Bald fällig","Aktuell")))</f>
        <v>Aktuell</v>
      </c>
      <c r="AA14" s="14" t="s">
        <v>44</v>
      </c>
      <c r="AB14" s="19" t="s">
        <v>155</v>
      </c>
    </row>
    <row r="15" spans="1:28" ht="16.5" customHeight="1" x14ac:dyDescent="0.25">
      <c r="A15" s="10" t="s">
        <v>156</v>
      </c>
      <c r="B15" s="11" t="s">
        <v>157</v>
      </c>
      <c r="C15" s="12" t="s">
        <v>158</v>
      </c>
      <c r="D15" s="12" t="s">
        <v>159</v>
      </c>
      <c r="E15" s="12" t="s">
        <v>160</v>
      </c>
      <c r="F15" s="12" t="s">
        <v>161</v>
      </c>
      <c r="G15" s="12" t="s">
        <v>162</v>
      </c>
      <c r="H15" s="13" t="s">
        <v>163</v>
      </c>
      <c r="I15" s="12" t="s">
        <v>37</v>
      </c>
      <c r="J15" s="12" t="s">
        <v>38</v>
      </c>
      <c r="K15" s="14" t="s">
        <v>39</v>
      </c>
      <c r="L15" s="12" t="s">
        <v>108</v>
      </c>
      <c r="M15" s="12" t="s">
        <v>164</v>
      </c>
      <c r="N15" s="12" t="s">
        <v>42</v>
      </c>
      <c r="O15" s="12" t="s">
        <v>43</v>
      </c>
      <c r="P15" s="15">
        <v>43395</v>
      </c>
      <c r="Q15" s="15">
        <v>45973</v>
      </c>
      <c r="R15" s="14">
        <f t="shared" ca="1" si="0"/>
        <v>283</v>
      </c>
      <c r="S15" s="15">
        <v>46295</v>
      </c>
      <c r="T15" s="16">
        <v>27300</v>
      </c>
      <c r="U15" s="16">
        <v>4200</v>
      </c>
      <c r="V15" s="17">
        <f t="shared" si="1"/>
        <v>-0.84615384615384615</v>
      </c>
      <c r="W15" s="18" t="str">
        <f>IF($U15="","",IF($U15&gt;=Anleitung!$C$24,"A",IF($U15&gt;=Anleitung!$C$25,"B","C")))</f>
        <v>C</v>
      </c>
      <c r="X15" s="16">
        <v>0</v>
      </c>
      <c r="Y15" s="14">
        <v>30</v>
      </c>
      <c r="Z15" s="14" t="str">
        <f ca="1">IF($Q15="","",IF($R15&gt;=Anleitung!$C$27,"Überfällig",IF($R15&gt;=Anleitung!$C$26,"Bald fällig","Aktuell")))</f>
        <v>Überfällig</v>
      </c>
      <c r="AA15" s="14" t="s">
        <v>59</v>
      </c>
      <c r="AB15" s="19" t="s">
        <v>165</v>
      </c>
    </row>
    <row r="16" spans="1:28" ht="16.5" customHeight="1" x14ac:dyDescent="0.25">
      <c r="A16" s="10" t="s">
        <v>166</v>
      </c>
      <c r="B16" s="11" t="s">
        <v>167</v>
      </c>
      <c r="C16" s="12" t="s">
        <v>168</v>
      </c>
      <c r="D16" s="12" t="s">
        <v>49</v>
      </c>
      <c r="E16" s="12" t="s">
        <v>169</v>
      </c>
      <c r="F16" s="12" t="s">
        <v>170</v>
      </c>
      <c r="G16" s="12" t="s">
        <v>171</v>
      </c>
      <c r="H16" s="13" t="s">
        <v>172</v>
      </c>
      <c r="I16" s="12" t="s">
        <v>173</v>
      </c>
      <c r="J16" s="12" t="s">
        <v>38</v>
      </c>
      <c r="K16" s="14" t="s">
        <v>55</v>
      </c>
      <c r="L16" s="12" t="s">
        <v>95</v>
      </c>
      <c r="M16" s="12" t="s">
        <v>41</v>
      </c>
      <c r="N16" s="12" t="s">
        <v>57</v>
      </c>
      <c r="O16" s="12" t="s">
        <v>58</v>
      </c>
      <c r="P16" s="15">
        <v>42038</v>
      </c>
      <c r="Q16" s="15">
        <v>46231</v>
      </c>
      <c r="R16" s="14">
        <f t="shared" ca="1" si="0"/>
        <v>25</v>
      </c>
      <c r="S16" s="15">
        <v>46275</v>
      </c>
      <c r="T16" s="16">
        <v>121500</v>
      </c>
      <c r="U16" s="16">
        <v>134800</v>
      </c>
      <c r="V16" s="17">
        <f t="shared" si="1"/>
        <v>0.10946502057613161</v>
      </c>
      <c r="W16" s="18" t="str">
        <f>IF($U16="","",IF($U16&gt;=Anleitung!$C$24,"A",IF($U16&gt;=Anleitung!$C$25,"B","C")))</f>
        <v>A</v>
      </c>
      <c r="X16" s="16">
        <v>8600</v>
      </c>
      <c r="Y16" s="14">
        <v>45</v>
      </c>
      <c r="Z16" s="14" t="str">
        <f ca="1">IF($Q16="","",IF($R16&gt;=Anleitung!$C$27,"Überfällig",IF($R16&gt;=Anleitung!$C$26,"Bald fällig","Aktuell")))</f>
        <v>Aktuell</v>
      </c>
      <c r="AA16" s="14" t="s">
        <v>44</v>
      </c>
      <c r="AB16" s="19" t="s">
        <v>174</v>
      </c>
    </row>
    <row r="17" spans="1:28" ht="16.5" customHeight="1" x14ac:dyDescent="0.25">
      <c r="A17" s="10" t="s">
        <v>175</v>
      </c>
      <c r="B17" s="11" t="s">
        <v>176</v>
      </c>
      <c r="C17" s="12" t="s">
        <v>177</v>
      </c>
      <c r="D17" s="12" t="s">
        <v>113</v>
      </c>
      <c r="E17" s="12" t="s">
        <v>178</v>
      </c>
      <c r="F17" s="12" t="s">
        <v>179</v>
      </c>
      <c r="G17" s="12" t="s">
        <v>180</v>
      </c>
      <c r="H17" s="13" t="s">
        <v>181</v>
      </c>
      <c r="I17" s="12" t="s">
        <v>182</v>
      </c>
      <c r="J17" s="12" t="s">
        <v>38</v>
      </c>
      <c r="K17" s="14" t="s">
        <v>183</v>
      </c>
      <c r="L17" s="12" t="s">
        <v>40</v>
      </c>
      <c r="M17" s="12" t="s">
        <v>41</v>
      </c>
      <c r="N17" s="12" t="s">
        <v>184</v>
      </c>
      <c r="O17" s="12" t="s">
        <v>72</v>
      </c>
      <c r="P17" s="15">
        <v>44028</v>
      </c>
      <c r="Q17" s="15">
        <v>46252</v>
      </c>
      <c r="R17" s="14">
        <f t="shared" ca="1" si="0"/>
        <v>4</v>
      </c>
      <c r="S17" s="15">
        <v>46279</v>
      </c>
      <c r="T17" s="16">
        <v>76800</v>
      </c>
      <c r="U17" s="16">
        <v>88650</v>
      </c>
      <c r="V17" s="17">
        <f t="shared" si="1"/>
        <v>0.154296875</v>
      </c>
      <c r="W17" s="18" t="str">
        <f>IF($U17="","",IF($U17&gt;=Anleitung!$C$24,"A",IF($U17&gt;=Anleitung!$C$25,"B","C")))</f>
        <v>A</v>
      </c>
      <c r="X17" s="16">
        <v>2400</v>
      </c>
      <c r="Y17" s="14">
        <v>30</v>
      </c>
      <c r="Z17" s="14" t="str">
        <f ca="1">IF($Q17="","",IF($R17&gt;=Anleitung!$C$27,"Überfällig",IF($R17&gt;=Anleitung!$C$26,"Bald fällig","Aktuell")))</f>
        <v>Aktuell</v>
      </c>
      <c r="AA17" s="14" t="s">
        <v>44</v>
      </c>
      <c r="AB17" s="19" t="s">
        <v>185</v>
      </c>
    </row>
    <row r="18" spans="1:28" ht="16.5" customHeight="1" x14ac:dyDescent="0.25">
      <c r="A18" s="10" t="s">
        <v>186</v>
      </c>
      <c r="B18" s="11" t="s">
        <v>187</v>
      </c>
      <c r="C18" s="12" t="s">
        <v>188</v>
      </c>
      <c r="D18" s="12" t="s">
        <v>189</v>
      </c>
      <c r="E18" s="12" t="s">
        <v>190</v>
      </c>
      <c r="F18" s="12" t="s">
        <v>191</v>
      </c>
      <c r="G18" s="12" t="s">
        <v>192</v>
      </c>
      <c r="H18" s="13" t="s">
        <v>193</v>
      </c>
      <c r="I18" s="12" t="s">
        <v>194</v>
      </c>
      <c r="J18" s="12" t="s">
        <v>38</v>
      </c>
      <c r="K18" s="14" t="s">
        <v>55</v>
      </c>
      <c r="L18" s="12" t="s">
        <v>108</v>
      </c>
      <c r="M18" s="12" t="s">
        <v>41</v>
      </c>
      <c r="N18" s="12" t="s">
        <v>195</v>
      </c>
      <c r="O18" s="12" t="s">
        <v>58</v>
      </c>
      <c r="P18" s="15">
        <v>45362</v>
      </c>
      <c r="Q18" s="15">
        <v>46148</v>
      </c>
      <c r="R18" s="14">
        <f t="shared" ca="1" si="0"/>
        <v>108</v>
      </c>
      <c r="S18" s="15">
        <v>46281</v>
      </c>
      <c r="T18" s="16">
        <v>45900</v>
      </c>
      <c r="U18" s="16">
        <v>52300</v>
      </c>
      <c r="V18" s="17">
        <f t="shared" si="1"/>
        <v>0.13943355119825718</v>
      </c>
      <c r="W18" s="18" t="str">
        <f>IF($U18="","",IF($U18&gt;=Anleitung!$C$24,"A",IF($U18&gt;=Anleitung!$C$25,"B","C")))</f>
        <v>B</v>
      </c>
      <c r="X18" s="16">
        <v>0</v>
      </c>
      <c r="Y18" s="14">
        <v>30</v>
      </c>
      <c r="Z18" s="14" t="str">
        <f ca="1">IF($Q18="","",IF($R18&gt;=Anleitung!$C$27,"Überfällig",IF($R18&gt;=Anleitung!$C$26,"Bald fällig","Aktuell")))</f>
        <v>Überfällig</v>
      </c>
      <c r="AA18" s="14" t="s">
        <v>59</v>
      </c>
      <c r="AB18" s="19" t="s">
        <v>196</v>
      </c>
    </row>
    <row r="19" spans="1:28" ht="16.5" customHeight="1" x14ac:dyDescent="0.25">
      <c r="A19" s="10" t="s">
        <v>197</v>
      </c>
      <c r="B19" s="11" t="s">
        <v>198</v>
      </c>
      <c r="C19" s="12" t="s">
        <v>199</v>
      </c>
      <c r="D19" s="12" t="s">
        <v>200</v>
      </c>
      <c r="E19" s="12" t="s">
        <v>201</v>
      </c>
      <c r="F19" s="12" t="s">
        <v>202</v>
      </c>
      <c r="G19" s="12" t="s">
        <v>203</v>
      </c>
      <c r="H19" s="13" t="s">
        <v>204</v>
      </c>
      <c r="I19" s="12" t="s">
        <v>205</v>
      </c>
      <c r="J19" s="12" t="s">
        <v>38</v>
      </c>
      <c r="K19" s="14" t="s">
        <v>39</v>
      </c>
      <c r="L19" s="12" t="s">
        <v>95</v>
      </c>
      <c r="M19" s="12" t="s">
        <v>41</v>
      </c>
      <c r="N19" s="12" t="s">
        <v>42</v>
      </c>
      <c r="O19" s="12" t="s">
        <v>43</v>
      </c>
      <c r="P19" s="15">
        <v>43801</v>
      </c>
      <c r="Q19" s="15">
        <v>46073</v>
      </c>
      <c r="R19" s="14">
        <f t="shared" ca="1" si="0"/>
        <v>183</v>
      </c>
      <c r="S19" s="15">
        <v>46293</v>
      </c>
      <c r="T19" s="16">
        <v>39600</v>
      </c>
      <c r="U19" s="16">
        <v>36100</v>
      </c>
      <c r="V19" s="17">
        <f t="shared" si="1"/>
        <v>-8.8383838383838342E-2</v>
      </c>
      <c r="W19" s="18" t="str">
        <f>IF($U19="","",IF($U19&gt;=Anleitung!$C$24,"A",IF($U19&gt;=Anleitung!$C$25,"B","C")))</f>
        <v>B</v>
      </c>
      <c r="X19" s="16">
        <v>4300</v>
      </c>
      <c r="Y19" s="14">
        <v>30</v>
      </c>
      <c r="Z19" s="14" t="str">
        <f ca="1">IF($Q19="","",IF($R19&gt;=Anleitung!$C$27,"Überfällig",IF($R19&gt;=Anleitung!$C$26,"Bald fällig","Aktuell")))</f>
        <v>Überfällig</v>
      </c>
      <c r="AA19" s="14" t="s">
        <v>44</v>
      </c>
      <c r="AB19" s="19" t="s">
        <v>206</v>
      </c>
    </row>
    <row r="20" spans="1:28" ht="16.5" customHeight="1" x14ac:dyDescent="0.25">
      <c r="A20" s="10" t="s">
        <v>207</v>
      </c>
      <c r="B20" s="11" t="s">
        <v>208</v>
      </c>
      <c r="C20" s="12" t="s">
        <v>209</v>
      </c>
      <c r="D20" s="12" t="s">
        <v>113</v>
      </c>
      <c r="E20" s="12" t="s">
        <v>210</v>
      </c>
      <c r="F20" s="12" t="s">
        <v>211</v>
      </c>
      <c r="G20" s="12" t="s">
        <v>212</v>
      </c>
      <c r="H20" s="13" t="s">
        <v>213</v>
      </c>
      <c r="I20" s="12" t="s">
        <v>214</v>
      </c>
      <c r="J20" s="12" t="s">
        <v>38</v>
      </c>
      <c r="K20" s="14" t="s">
        <v>94</v>
      </c>
      <c r="L20" s="12" t="s">
        <v>119</v>
      </c>
      <c r="M20" s="12" t="s">
        <v>41</v>
      </c>
      <c r="N20" s="12" t="s">
        <v>42</v>
      </c>
      <c r="O20" s="12" t="s">
        <v>97</v>
      </c>
      <c r="P20" s="15">
        <v>44739</v>
      </c>
      <c r="Q20" s="15">
        <v>46184</v>
      </c>
      <c r="R20" s="14">
        <f t="shared" ca="1" si="0"/>
        <v>72</v>
      </c>
      <c r="S20" s="15">
        <v>46285</v>
      </c>
      <c r="T20" s="16">
        <v>31200</v>
      </c>
      <c r="U20" s="16">
        <v>29450</v>
      </c>
      <c r="V20" s="17">
        <f t="shared" si="1"/>
        <v>-5.6089743589743613E-2</v>
      </c>
      <c r="W20" s="18" t="str">
        <f>IF($U20="","",IF($U20&gt;=Anleitung!$C$24,"A",IF($U20&gt;=Anleitung!$C$25,"B","C")))</f>
        <v>B</v>
      </c>
      <c r="X20" s="16">
        <v>1100</v>
      </c>
      <c r="Y20" s="14">
        <v>14</v>
      </c>
      <c r="Z20" s="14" t="str">
        <f ca="1">IF($Q20="","",IF($R20&gt;=Anleitung!$C$27,"Überfällig",IF($R20&gt;=Anleitung!$C$26,"Bald fällig","Aktuell")))</f>
        <v>Bald fällig</v>
      </c>
      <c r="AA20" s="14" t="s">
        <v>44</v>
      </c>
      <c r="AB20" s="19" t="s">
        <v>215</v>
      </c>
    </row>
    <row r="21" spans="1:28" ht="16.5" customHeight="1" x14ac:dyDescent="0.25">
      <c r="A21" s="10" t="s">
        <v>216</v>
      </c>
      <c r="B21" s="11" t="s">
        <v>217</v>
      </c>
      <c r="C21" s="12" t="s">
        <v>218</v>
      </c>
      <c r="D21" s="12" t="s">
        <v>219</v>
      </c>
      <c r="E21" s="12" t="s">
        <v>220</v>
      </c>
      <c r="F21" s="12" t="s">
        <v>221</v>
      </c>
      <c r="G21" s="12" t="s">
        <v>222</v>
      </c>
      <c r="H21" s="13" t="s">
        <v>223</v>
      </c>
      <c r="I21" s="12" t="s">
        <v>224</v>
      </c>
      <c r="J21" s="12" t="s">
        <v>38</v>
      </c>
      <c r="K21" s="14" t="s">
        <v>94</v>
      </c>
      <c r="L21" s="12" t="s">
        <v>108</v>
      </c>
      <c r="M21" s="12" t="s">
        <v>41</v>
      </c>
      <c r="N21" s="12" t="s">
        <v>42</v>
      </c>
      <c r="O21" s="12" t="s">
        <v>97</v>
      </c>
      <c r="P21" s="15">
        <v>44305</v>
      </c>
      <c r="Q21" s="15">
        <v>46218</v>
      </c>
      <c r="R21" s="14">
        <f t="shared" ca="1" si="0"/>
        <v>38</v>
      </c>
      <c r="S21" s="15">
        <v>46301</v>
      </c>
      <c r="T21" s="16">
        <v>24800</v>
      </c>
      <c r="U21" s="16">
        <v>27600</v>
      </c>
      <c r="V21" s="17">
        <f t="shared" si="1"/>
        <v>0.11290322580645151</v>
      </c>
      <c r="W21" s="18" t="str">
        <f>IF($U21="","",IF($U21&gt;=Anleitung!$C$24,"A",IF($U21&gt;=Anleitung!$C$25,"B","C")))</f>
        <v>B</v>
      </c>
      <c r="X21" s="16">
        <v>0</v>
      </c>
      <c r="Y21" s="14">
        <v>30</v>
      </c>
      <c r="Z21" s="14" t="str">
        <f ca="1">IF($Q21="","",IF($R21&gt;=Anleitung!$C$27,"Überfällig",IF($R21&gt;=Anleitung!$C$26,"Bald fällig","Aktuell")))</f>
        <v>Aktuell</v>
      </c>
      <c r="AA21" s="14" t="s">
        <v>59</v>
      </c>
      <c r="AB21" s="19" t="s">
        <v>225</v>
      </c>
    </row>
    <row r="22" spans="1:28" ht="16.5" customHeight="1" x14ac:dyDescent="0.25">
      <c r="A22" s="10" t="s">
        <v>226</v>
      </c>
      <c r="B22" s="11" t="s">
        <v>227</v>
      </c>
      <c r="C22" s="12" t="s">
        <v>228</v>
      </c>
      <c r="D22" s="12" t="s">
        <v>229</v>
      </c>
      <c r="E22" s="12" t="s">
        <v>230</v>
      </c>
      <c r="F22" s="12" t="s">
        <v>231</v>
      </c>
      <c r="G22" s="12" t="s">
        <v>232</v>
      </c>
      <c r="H22" s="13" t="s">
        <v>233</v>
      </c>
      <c r="I22" s="12" t="s">
        <v>234</v>
      </c>
      <c r="J22" s="12" t="s">
        <v>38</v>
      </c>
      <c r="K22" s="14" t="s">
        <v>70</v>
      </c>
      <c r="L22" s="12" t="s">
        <v>108</v>
      </c>
      <c r="M22" s="12" t="s">
        <v>96</v>
      </c>
      <c r="N22" s="12" t="s">
        <v>57</v>
      </c>
      <c r="O22" s="12" t="s">
        <v>72</v>
      </c>
      <c r="P22" s="15">
        <v>43129</v>
      </c>
      <c r="Q22" s="15">
        <v>46241</v>
      </c>
      <c r="R22" s="14">
        <f t="shared" ca="1" si="0"/>
        <v>15</v>
      </c>
      <c r="S22" s="15">
        <v>46268</v>
      </c>
      <c r="T22" s="16">
        <v>98700</v>
      </c>
      <c r="U22" s="16">
        <v>112400</v>
      </c>
      <c r="V22" s="17">
        <f t="shared" si="1"/>
        <v>0.13880445795339402</v>
      </c>
      <c r="W22" s="18" t="str">
        <f>IF($U22="","",IF($U22&gt;=Anleitung!$C$24,"A",IF($U22&gt;=Anleitung!$C$25,"B","C")))</f>
        <v>A</v>
      </c>
      <c r="X22" s="16">
        <v>0</v>
      </c>
      <c r="Y22" s="14">
        <v>30</v>
      </c>
      <c r="Z22" s="14" t="str">
        <f ca="1">IF($Q22="","",IF($R22&gt;=Anleitung!$C$27,"Überfällig",IF($R22&gt;=Anleitung!$C$26,"Bald fällig","Aktuell")))</f>
        <v>Aktuell</v>
      </c>
      <c r="AA22" s="14" t="s">
        <v>44</v>
      </c>
      <c r="AB22" s="19" t="s">
        <v>235</v>
      </c>
    </row>
    <row r="23" spans="1:28" ht="16.5" customHeight="1" x14ac:dyDescent="0.25">
      <c r="A23" s="10" t="s">
        <v>236</v>
      </c>
      <c r="B23" s="11" t="s">
        <v>237</v>
      </c>
      <c r="C23" s="12" t="s">
        <v>238</v>
      </c>
      <c r="D23" s="12" t="s">
        <v>239</v>
      </c>
      <c r="E23" s="12" t="s">
        <v>240</v>
      </c>
      <c r="F23" s="12" t="s">
        <v>241</v>
      </c>
      <c r="G23" s="12" t="s">
        <v>242</v>
      </c>
      <c r="H23" s="13" t="s">
        <v>243</v>
      </c>
      <c r="I23" s="12" t="s">
        <v>244</v>
      </c>
      <c r="J23" s="12" t="s">
        <v>38</v>
      </c>
      <c r="K23" s="14" t="s">
        <v>39</v>
      </c>
      <c r="L23" s="12" t="s">
        <v>71</v>
      </c>
      <c r="M23" s="12" t="s">
        <v>41</v>
      </c>
      <c r="N23" s="12" t="s">
        <v>42</v>
      </c>
      <c r="O23" s="12" t="s">
        <v>43</v>
      </c>
      <c r="P23" s="15">
        <v>44965</v>
      </c>
      <c r="Q23" s="15">
        <v>46253</v>
      </c>
      <c r="R23" s="14">
        <f t="shared" ca="1" si="0"/>
        <v>3</v>
      </c>
      <c r="S23" s="15">
        <v>46276</v>
      </c>
      <c r="T23" s="16">
        <v>52400</v>
      </c>
      <c r="U23" s="16">
        <v>67900</v>
      </c>
      <c r="V23" s="17">
        <f t="shared" si="1"/>
        <v>0.29580152671755733</v>
      </c>
      <c r="W23" s="18" t="str">
        <f>IF($U23="","",IF($U23&gt;=Anleitung!$C$24,"A",IF($U23&gt;=Anleitung!$C$25,"B","C")))</f>
        <v>B</v>
      </c>
      <c r="X23" s="16">
        <v>0</v>
      </c>
      <c r="Y23" s="14">
        <v>14</v>
      </c>
      <c r="Z23" s="14" t="str">
        <f ca="1">IF($Q23="","",IF($R23&gt;=Anleitung!$C$27,"Überfällig",IF($R23&gt;=Anleitung!$C$26,"Bald fällig","Aktuell")))</f>
        <v>Aktuell</v>
      </c>
      <c r="AA23" s="14" t="s">
        <v>44</v>
      </c>
      <c r="AB23" s="19" t="s">
        <v>245</v>
      </c>
    </row>
    <row r="24" spans="1:28" ht="16.5" customHeight="1" x14ac:dyDescent="0.25">
      <c r="A24" s="10" t="s">
        <v>246</v>
      </c>
      <c r="B24" s="11" t="s">
        <v>247</v>
      </c>
      <c r="C24" s="12" t="s">
        <v>248</v>
      </c>
      <c r="D24" s="12" t="s">
        <v>249</v>
      </c>
      <c r="E24" s="12" t="s">
        <v>250</v>
      </c>
      <c r="F24" s="12" t="s">
        <v>251</v>
      </c>
      <c r="G24" s="12" t="s">
        <v>252</v>
      </c>
      <c r="H24" s="13" t="s">
        <v>253</v>
      </c>
      <c r="I24" s="12" t="s">
        <v>254</v>
      </c>
      <c r="J24" s="12" t="s">
        <v>38</v>
      </c>
      <c r="K24" s="14" t="s">
        <v>94</v>
      </c>
      <c r="L24" s="12" t="s">
        <v>95</v>
      </c>
      <c r="M24" s="12" t="s">
        <v>41</v>
      </c>
      <c r="N24" s="12" t="s">
        <v>42</v>
      </c>
      <c r="O24" s="12" t="s">
        <v>97</v>
      </c>
      <c r="P24" s="15">
        <v>43972</v>
      </c>
      <c r="Q24" s="15">
        <v>46136</v>
      </c>
      <c r="R24" s="14">
        <f t="shared" ca="1" si="0"/>
        <v>120</v>
      </c>
      <c r="S24" s="15">
        <v>46289</v>
      </c>
      <c r="T24" s="16">
        <v>68300</v>
      </c>
      <c r="U24" s="16">
        <v>74100</v>
      </c>
      <c r="V24" s="17">
        <f t="shared" si="1"/>
        <v>8.4919472913616456E-2</v>
      </c>
      <c r="W24" s="18" t="str">
        <f>IF($U24="","",IF($U24&gt;=Anleitung!$C$24,"A",IF($U24&gt;=Anleitung!$C$25,"B","C")))</f>
        <v>B</v>
      </c>
      <c r="X24" s="16">
        <v>5700</v>
      </c>
      <c r="Y24" s="14">
        <v>45</v>
      </c>
      <c r="Z24" s="14" t="str">
        <f ca="1">IF($Q24="","",IF($R24&gt;=Anleitung!$C$27,"Überfällig",IF($R24&gt;=Anleitung!$C$26,"Bald fällig","Aktuell")))</f>
        <v>Überfällig</v>
      </c>
      <c r="AA24" s="14" t="s">
        <v>59</v>
      </c>
      <c r="AB24" s="19" t="s">
        <v>255</v>
      </c>
    </row>
    <row r="25" spans="1:28" ht="16.5" customHeight="1" x14ac:dyDescent="0.25">
      <c r="A25" s="10" t="s">
        <v>256</v>
      </c>
      <c r="B25" s="11" t="s">
        <v>257</v>
      </c>
      <c r="C25" s="12" t="s">
        <v>258</v>
      </c>
      <c r="D25" s="12" t="s">
        <v>189</v>
      </c>
      <c r="E25" s="12" t="s">
        <v>259</v>
      </c>
      <c r="F25" s="12" t="s">
        <v>260</v>
      </c>
      <c r="G25" s="12" t="s">
        <v>261</v>
      </c>
      <c r="H25" s="13" t="s">
        <v>262</v>
      </c>
      <c r="I25" s="12" t="s">
        <v>263</v>
      </c>
      <c r="J25" s="12" t="s">
        <v>38</v>
      </c>
      <c r="K25" s="14" t="s">
        <v>55</v>
      </c>
      <c r="L25" s="12" t="s">
        <v>108</v>
      </c>
      <c r="M25" s="12" t="s">
        <v>153</v>
      </c>
      <c r="N25" s="12" t="s">
        <v>154</v>
      </c>
      <c r="O25" s="12" t="s">
        <v>58</v>
      </c>
      <c r="P25" s="15">
        <v>46188</v>
      </c>
      <c r="Q25" s="15">
        <v>46246</v>
      </c>
      <c r="R25" s="14">
        <f t="shared" ca="1" si="0"/>
        <v>10</v>
      </c>
      <c r="S25" s="15">
        <v>46266</v>
      </c>
      <c r="T25" s="16">
        <v>0</v>
      </c>
      <c r="U25" s="16">
        <v>5400</v>
      </c>
      <c r="V25" s="17" t="str">
        <f t="shared" si="1"/>
        <v/>
      </c>
      <c r="W25" s="18" t="str">
        <f>IF($U25="","",IF($U25&gt;=Anleitung!$C$24,"A",IF($U25&gt;=Anleitung!$C$25,"B","C")))</f>
        <v>C</v>
      </c>
      <c r="X25" s="16">
        <v>0</v>
      </c>
      <c r="Y25" s="14">
        <v>14</v>
      </c>
      <c r="Z25" s="14" t="str">
        <f ca="1">IF($Q25="","",IF($R25&gt;=Anleitung!$C$27,"Überfällig",IF($R25&gt;=Anleitung!$C$26,"Bald fällig","Aktuell")))</f>
        <v>Aktuell</v>
      </c>
      <c r="AA25" s="14" t="s">
        <v>44</v>
      </c>
      <c r="AB25" s="19" t="s">
        <v>264</v>
      </c>
    </row>
    <row r="26" spans="1:28" ht="16.5" customHeight="1" x14ac:dyDescent="0.25">
      <c r="A26" s="10" t="s">
        <v>265</v>
      </c>
      <c r="B26" s="11" t="s">
        <v>266</v>
      </c>
      <c r="C26" s="12" t="s">
        <v>267</v>
      </c>
      <c r="D26" s="12" t="s">
        <v>113</v>
      </c>
      <c r="E26" s="12" t="s">
        <v>268</v>
      </c>
      <c r="F26" s="12" t="s">
        <v>269</v>
      </c>
      <c r="G26" s="12" t="s">
        <v>270</v>
      </c>
      <c r="H26" s="13" t="s">
        <v>271</v>
      </c>
      <c r="I26" s="12" t="s">
        <v>272</v>
      </c>
      <c r="J26" s="12" t="s">
        <v>38</v>
      </c>
      <c r="K26" s="14" t="s">
        <v>39</v>
      </c>
      <c r="L26" s="12" t="s">
        <v>95</v>
      </c>
      <c r="M26" s="12" t="s">
        <v>164</v>
      </c>
      <c r="N26" s="12" t="s">
        <v>42</v>
      </c>
      <c r="O26" s="12" t="s">
        <v>43</v>
      </c>
      <c r="P26" s="15">
        <v>42992</v>
      </c>
      <c r="Q26" s="15">
        <v>45994</v>
      </c>
      <c r="R26" s="14">
        <f t="shared" ca="1" si="0"/>
        <v>262</v>
      </c>
      <c r="S26" s="15">
        <v>46310</v>
      </c>
      <c r="T26" s="16">
        <v>33900</v>
      </c>
      <c r="U26" s="16">
        <v>2800</v>
      </c>
      <c r="V26" s="17">
        <f t="shared" si="1"/>
        <v>-0.91740412979351027</v>
      </c>
      <c r="W26" s="18" t="str">
        <f>IF($U26="","",IF($U26&gt;=Anleitung!$C$24,"A",IF($U26&gt;=Anleitung!$C$25,"B","C")))</f>
        <v>C</v>
      </c>
      <c r="X26" s="16">
        <v>0</v>
      </c>
      <c r="Y26" s="14">
        <v>30</v>
      </c>
      <c r="Z26" s="14" t="str">
        <f ca="1">IF($Q26="","",IF($R26&gt;=Anleitung!$C$27,"Überfällig",IF($R26&gt;=Anleitung!$C$26,"Bald fällig","Aktuell")))</f>
        <v>Überfällig</v>
      </c>
      <c r="AA26" s="14" t="s">
        <v>59</v>
      </c>
      <c r="AB26" s="19" t="s">
        <v>273</v>
      </c>
    </row>
    <row r="27" spans="1:28" ht="16.5" customHeight="1" x14ac:dyDescent="0.25">
      <c r="A27" s="10" t="s">
        <v>274</v>
      </c>
      <c r="B27" s="11" t="s">
        <v>275</v>
      </c>
      <c r="C27" s="12" t="s">
        <v>276</v>
      </c>
      <c r="D27" s="12" t="s">
        <v>277</v>
      </c>
      <c r="E27" s="12" t="s">
        <v>278</v>
      </c>
      <c r="F27" s="12" t="s">
        <v>279</v>
      </c>
      <c r="G27" s="12" t="s">
        <v>280</v>
      </c>
      <c r="H27" s="13" t="s">
        <v>281</v>
      </c>
      <c r="I27" s="12" t="s">
        <v>282</v>
      </c>
      <c r="J27" s="12" t="s">
        <v>38</v>
      </c>
      <c r="K27" s="14" t="s">
        <v>94</v>
      </c>
      <c r="L27" s="12" t="s">
        <v>40</v>
      </c>
      <c r="M27" s="12" t="s">
        <v>41</v>
      </c>
      <c r="N27" s="12" t="s">
        <v>184</v>
      </c>
      <c r="O27" s="12" t="s">
        <v>97</v>
      </c>
      <c r="P27" s="15">
        <v>44411</v>
      </c>
      <c r="Q27" s="15">
        <v>46212</v>
      </c>
      <c r="R27" s="14">
        <f t="shared" ca="1" si="0"/>
        <v>44</v>
      </c>
      <c r="S27" s="15">
        <v>46282</v>
      </c>
      <c r="T27" s="16">
        <v>47500</v>
      </c>
      <c r="U27" s="16">
        <v>49850</v>
      </c>
      <c r="V27" s="17">
        <f t="shared" si="1"/>
        <v>4.9473684210526336E-2</v>
      </c>
      <c r="W27" s="18" t="str">
        <f>IF($U27="","",IF($U27&gt;=Anleitung!$C$24,"A",IF($U27&gt;=Anleitung!$C$25,"B","C")))</f>
        <v>B</v>
      </c>
      <c r="X27" s="16">
        <v>2150</v>
      </c>
      <c r="Y27" s="14">
        <v>30</v>
      </c>
      <c r="Z27" s="14" t="str">
        <f ca="1">IF($Q27="","",IF($R27&gt;=Anleitung!$C$27,"Überfällig",IF($R27&gt;=Anleitung!$C$26,"Bald fällig","Aktuell")))</f>
        <v>Aktuell</v>
      </c>
      <c r="AA27" s="14" t="s">
        <v>44</v>
      </c>
      <c r="AB27" s="19" t="s">
        <v>283</v>
      </c>
    </row>
    <row r="28" spans="1:28" ht="16.5" customHeight="1" x14ac:dyDescent="0.25">
      <c r="A28" s="10" t="s">
        <v>284</v>
      </c>
      <c r="B28" s="11" t="s">
        <v>285</v>
      </c>
      <c r="C28" s="12" t="s">
        <v>286</v>
      </c>
      <c r="D28" s="12" t="s">
        <v>287</v>
      </c>
      <c r="E28" s="12" t="s">
        <v>288</v>
      </c>
      <c r="F28" s="12" t="s">
        <v>289</v>
      </c>
      <c r="G28" s="12" t="s">
        <v>290</v>
      </c>
      <c r="H28" s="13" t="s">
        <v>291</v>
      </c>
      <c r="I28" s="12" t="s">
        <v>292</v>
      </c>
      <c r="J28" s="12" t="s">
        <v>38</v>
      </c>
      <c r="K28" s="14" t="s">
        <v>70</v>
      </c>
      <c r="L28" s="12" t="s">
        <v>56</v>
      </c>
      <c r="M28" s="12" t="s">
        <v>41</v>
      </c>
      <c r="N28" s="12" t="s">
        <v>42</v>
      </c>
      <c r="O28" s="12" t="s">
        <v>72</v>
      </c>
      <c r="P28" s="15">
        <v>43612</v>
      </c>
      <c r="Q28" s="15">
        <v>46112</v>
      </c>
      <c r="R28" s="14">
        <f t="shared" ca="1" si="0"/>
        <v>144</v>
      </c>
      <c r="S28" s="15">
        <v>46294</v>
      </c>
      <c r="T28" s="16">
        <v>58900</v>
      </c>
      <c r="U28" s="16">
        <v>55300</v>
      </c>
      <c r="V28" s="17">
        <f t="shared" si="1"/>
        <v>-6.1120543293718188E-2</v>
      </c>
      <c r="W28" s="18" t="str">
        <f>IF($U28="","",IF($U28&gt;=Anleitung!$C$24,"A",IF($U28&gt;=Anleitung!$C$25,"B","C")))</f>
        <v>B</v>
      </c>
      <c r="X28" s="16">
        <v>9800</v>
      </c>
      <c r="Y28" s="14">
        <v>45</v>
      </c>
      <c r="Z28" s="14" t="str">
        <f ca="1">IF($Q28="","",IF($R28&gt;=Anleitung!$C$27,"Überfällig",IF($R28&gt;=Anleitung!$C$26,"Bald fällig","Aktuell")))</f>
        <v>Überfällig</v>
      </c>
      <c r="AA28" s="14" t="s">
        <v>59</v>
      </c>
      <c r="AB28" s="19" t="s">
        <v>293</v>
      </c>
    </row>
    <row r="29" spans="1:28" ht="16.5" customHeight="1" x14ac:dyDescent="0.25">
      <c r="A29" s="10" t="s">
        <v>294</v>
      </c>
      <c r="B29" s="11" t="s">
        <v>295</v>
      </c>
      <c r="C29" s="12" t="s">
        <v>296</v>
      </c>
      <c r="D29" s="12" t="s">
        <v>297</v>
      </c>
      <c r="E29" s="12" t="s">
        <v>298</v>
      </c>
      <c r="F29" s="12" t="s">
        <v>299</v>
      </c>
      <c r="G29" s="12" t="s">
        <v>300</v>
      </c>
      <c r="H29" s="13" t="s">
        <v>301</v>
      </c>
      <c r="I29" s="12" t="s">
        <v>302</v>
      </c>
      <c r="J29" s="12" t="s">
        <v>38</v>
      </c>
      <c r="K29" s="14" t="s">
        <v>183</v>
      </c>
      <c r="L29" s="12" t="s">
        <v>130</v>
      </c>
      <c r="M29" s="12" t="s">
        <v>41</v>
      </c>
      <c r="N29" s="12" t="s">
        <v>42</v>
      </c>
      <c r="O29" s="12" t="s">
        <v>72</v>
      </c>
      <c r="P29" s="15">
        <v>44844</v>
      </c>
      <c r="Q29" s="15">
        <v>46197</v>
      </c>
      <c r="R29" s="14">
        <f t="shared" ca="1" si="0"/>
        <v>59</v>
      </c>
      <c r="S29" s="15">
        <v>46284</v>
      </c>
      <c r="T29" s="16">
        <v>29800</v>
      </c>
      <c r="U29" s="16">
        <v>34600</v>
      </c>
      <c r="V29" s="17">
        <f t="shared" si="1"/>
        <v>0.16107382550335569</v>
      </c>
      <c r="W29" s="18" t="str">
        <f>IF($U29="","",IF($U29&gt;=Anleitung!$C$24,"A",IF($U29&gt;=Anleitung!$C$25,"B","C")))</f>
        <v>B</v>
      </c>
      <c r="X29" s="16">
        <v>0</v>
      </c>
      <c r="Y29" s="14">
        <v>30</v>
      </c>
      <c r="Z29" s="14" t="str">
        <f ca="1">IF($Q29="","",IF($R29&gt;=Anleitung!$C$27,"Überfällig",IF($R29&gt;=Anleitung!$C$26,"Bald fällig","Aktuell")))</f>
        <v>Bald fällig</v>
      </c>
      <c r="AA29" s="14" t="s">
        <v>44</v>
      </c>
      <c r="AB29" s="19" t="s">
        <v>303</v>
      </c>
    </row>
    <row r="30" spans="1:28" ht="16.5" customHeight="1" x14ac:dyDescent="0.25">
      <c r="A30" s="10" t="s">
        <v>304</v>
      </c>
      <c r="B30" s="11" t="s">
        <v>305</v>
      </c>
      <c r="C30" s="12" t="s">
        <v>306</v>
      </c>
      <c r="D30" s="12" t="s">
        <v>77</v>
      </c>
      <c r="E30" s="12" t="s">
        <v>307</v>
      </c>
      <c r="F30" s="12" t="s">
        <v>308</v>
      </c>
      <c r="G30" s="12" t="s">
        <v>309</v>
      </c>
      <c r="H30" s="13" t="s">
        <v>310</v>
      </c>
      <c r="I30" s="12" t="s">
        <v>311</v>
      </c>
      <c r="J30" s="12" t="s">
        <v>38</v>
      </c>
      <c r="K30" s="14" t="s">
        <v>70</v>
      </c>
      <c r="L30" s="12" t="s">
        <v>83</v>
      </c>
      <c r="M30" s="12" t="s">
        <v>41</v>
      </c>
      <c r="N30" s="12" t="s">
        <v>57</v>
      </c>
      <c r="O30" s="12" t="s">
        <v>72</v>
      </c>
      <c r="P30" s="15">
        <v>42682</v>
      </c>
      <c r="Q30" s="15">
        <v>46240</v>
      </c>
      <c r="R30" s="14">
        <f t="shared" ca="1" si="0"/>
        <v>16</v>
      </c>
      <c r="S30" s="15">
        <v>46272</v>
      </c>
      <c r="T30" s="16">
        <v>104600</v>
      </c>
      <c r="U30" s="16">
        <v>118900</v>
      </c>
      <c r="V30" s="17">
        <f t="shared" si="1"/>
        <v>0.13671128107074559</v>
      </c>
      <c r="W30" s="18" t="str">
        <f>IF($U30="","",IF($U30&gt;=Anleitung!$C$24,"A",IF($U30&gt;=Anleitung!$C$25,"B","C")))</f>
        <v>A</v>
      </c>
      <c r="X30" s="16">
        <v>6300</v>
      </c>
      <c r="Y30" s="14">
        <v>45</v>
      </c>
      <c r="Z30" s="14" t="str">
        <f ca="1">IF($Q30="","",IF($R30&gt;=Anleitung!$C$27,"Überfällig",IF($R30&gt;=Anleitung!$C$26,"Bald fällig","Aktuell")))</f>
        <v>Aktuell</v>
      </c>
      <c r="AA30" s="14" t="s">
        <v>44</v>
      </c>
      <c r="AB30" s="19" t="s">
        <v>312</v>
      </c>
    </row>
    <row r="31" spans="1:28" ht="16.5" customHeight="1" x14ac:dyDescent="0.25">
      <c r="A31" s="10" t="s">
        <v>313</v>
      </c>
      <c r="B31" s="11" t="s">
        <v>314</v>
      </c>
      <c r="C31" s="12" t="s">
        <v>315</v>
      </c>
      <c r="D31" s="12" t="s">
        <v>316</v>
      </c>
      <c r="E31" s="12" t="s">
        <v>317</v>
      </c>
      <c r="F31" s="12" t="s">
        <v>318</v>
      </c>
      <c r="G31" s="12" t="s">
        <v>319</v>
      </c>
      <c r="H31" s="13" t="s">
        <v>320</v>
      </c>
      <c r="I31" s="12" t="s">
        <v>321</v>
      </c>
      <c r="J31" s="12" t="s">
        <v>38</v>
      </c>
      <c r="K31" s="14" t="s">
        <v>39</v>
      </c>
      <c r="L31" s="12" t="s">
        <v>322</v>
      </c>
      <c r="M31" s="12" t="s">
        <v>41</v>
      </c>
      <c r="N31" s="12" t="s">
        <v>195</v>
      </c>
      <c r="O31" s="12" t="s">
        <v>43</v>
      </c>
      <c r="P31" s="15">
        <v>45313</v>
      </c>
      <c r="Q31" s="15">
        <v>46161</v>
      </c>
      <c r="R31" s="14">
        <f t="shared" ca="1" si="0"/>
        <v>95</v>
      </c>
      <c r="S31" s="15">
        <v>46303</v>
      </c>
      <c r="T31" s="16">
        <v>42100</v>
      </c>
      <c r="U31" s="16">
        <v>44750</v>
      </c>
      <c r="V31" s="17">
        <f t="shared" si="1"/>
        <v>6.2945368171021476E-2</v>
      </c>
      <c r="W31" s="18" t="str">
        <f>IF($U31="","",IF($U31&gt;=Anleitung!$C$24,"A",IF($U31&gt;=Anleitung!$C$25,"B","C")))</f>
        <v>B</v>
      </c>
      <c r="X31" s="16">
        <v>0</v>
      </c>
      <c r="Y31" s="14">
        <v>60</v>
      </c>
      <c r="Z31" s="14" t="str">
        <f ca="1">IF($Q31="","",IF($R31&gt;=Anleitung!$C$27,"Überfällig",IF($R31&gt;=Anleitung!$C$26,"Bald fällig","Aktuell")))</f>
        <v>Überfällig</v>
      </c>
      <c r="AA31" s="14" t="s">
        <v>59</v>
      </c>
      <c r="AB31" s="19" t="s">
        <v>323</v>
      </c>
    </row>
    <row r="32" spans="1:28" ht="16.5" customHeight="1" x14ac:dyDescent="0.25">
      <c r="A32" s="10" t="s">
        <v>324</v>
      </c>
      <c r="B32" s="11" t="s">
        <v>325</v>
      </c>
      <c r="C32" s="12" t="s">
        <v>326</v>
      </c>
      <c r="D32" s="12" t="s">
        <v>113</v>
      </c>
      <c r="E32" s="12" t="s">
        <v>327</v>
      </c>
      <c r="F32" s="12" t="s">
        <v>328</v>
      </c>
      <c r="G32" s="12" t="s">
        <v>329</v>
      </c>
      <c r="H32" s="13" t="s">
        <v>330</v>
      </c>
      <c r="I32" s="12" t="s">
        <v>331</v>
      </c>
      <c r="J32" s="12" t="s">
        <v>332</v>
      </c>
      <c r="K32" s="14" t="s">
        <v>141</v>
      </c>
      <c r="L32" s="12" t="s">
        <v>56</v>
      </c>
      <c r="M32" s="12" t="s">
        <v>41</v>
      </c>
      <c r="N32" s="12" t="s">
        <v>42</v>
      </c>
      <c r="O32" s="12" t="s">
        <v>142</v>
      </c>
      <c r="P32" s="15">
        <v>44075</v>
      </c>
      <c r="Q32" s="15">
        <v>46234</v>
      </c>
      <c r="R32" s="14">
        <f t="shared" ca="1" si="0"/>
        <v>22</v>
      </c>
      <c r="S32" s="15">
        <v>46288</v>
      </c>
      <c r="T32" s="16">
        <v>79400</v>
      </c>
      <c r="U32" s="16">
        <v>83700</v>
      </c>
      <c r="V32" s="17">
        <f t="shared" si="1"/>
        <v>5.4156171284634791E-2</v>
      </c>
      <c r="W32" s="18" t="str">
        <f>IF($U32="","",IF($U32&gt;=Anleitung!$C$24,"A",IF($U32&gt;=Anleitung!$C$25,"B","C")))</f>
        <v>A</v>
      </c>
      <c r="X32" s="16">
        <v>0</v>
      </c>
      <c r="Y32" s="14">
        <v>30</v>
      </c>
      <c r="Z32" s="14" t="str">
        <f ca="1">IF($Q32="","",IF($R32&gt;=Anleitung!$C$27,"Überfällig",IF($R32&gt;=Anleitung!$C$26,"Bald fällig","Aktuell")))</f>
        <v>Aktuell</v>
      </c>
      <c r="AA32" s="14" t="s">
        <v>44</v>
      </c>
      <c r="AB32" s="19" t="s">
        <v>333</v>
      </c>
    </row>
    <row r="33" spans="1:28" ht="16.5" customHeight="1" x14ac:dyDescent="0.25">
      <c r="A33" s="10" t="s">
        <v>334</v>
      </c>
      <c r="B33" s="11" t="s">
        <v>335</v>
      </c>
      <c r="C33" s="12" t="s">
        <v>336</v>
      </c>
      <c r="D33" s="12" t="s">
        <v>49</v>
      </c>
      <c r="E33" s="12" t="s">
        <v>337</v>
      </c>
      <c r="F33" s="12" t="s">
        <v>338</v>
      </c>
      <c r="G33" s="12" t="s">
        <v>339</v>
      </c>
      <c r="H33" s="13" t="s">
        <v>340</v>
      </c>
      <c r="I33" s="12" t="s">
        <v>341</v>
      </c>
      <c r="J33" s="12" t="s">
        <v>38</v>
      </c>
      <c r="K33" s="14" t="s">
        <v>55</v>
      </c>
      <c r="L33" s="12" t="s">
        <v>108</v>
      </c>
      <c r="M33" s="12" t="s">
        <v>342</v>
      </c>
      <c r="N33" s="12" t="s">
        <v>42</v>
      </c>
      <c r="O33" s="12" t="s">
        <v>58</v>
      </c>
      <c r="P33" s="15">
        <v>43292</v>
      </c>
      <c r="Q33" s="15">
        <v>46049</v>
      </c>
      <c r="R33" s="14">
        <f t="shared" ca="1" si="0"/>
        <v>207</v>
      </c>
      <c r="S33" s="15">
        <v>46328</v>
      </c>
      <c r="T33" s="16">
        <v>19700</v>
      </c>
      <c r="U33" s="16">
        <v>3600</v>
      </c>
      <c r="V33" s="17">
        <f t="shared" si="1"/>
        <v>-0.81725888324873097</v>
      </c>
      <c r="W33" s="18" t="str">
        <f>IF($U33="","",IF($U33&gt;=Anleitung!$C$24,"A",IF($U33&gt;=Anleitung!$C$25,"B","C")))</f>
        <v>C</v>
      </c>
      <c r="X33" s="16">
        <v>7450</v>
      </c>
      <c r="Y33" s="14">
        <v>14</v>
      </c>
      <c r="Z33" s="14" t="str">
        <f ca="1">IF($Q33="","",IF($R33&gt;=Anleitung!$C$27,"Überfällig",IF($R33&gt;=Anleitung!$C$26,"Bald fällig","Aktuell")))</f>
        <v>Überfällig</v>
      </c>
      <c r="AA33" s="14" t="s">
        <v>59</v>
      </c>
      <c r="AB33" s="19" t="s">
        <v>343</v>
      </c>
    </row>
    <row r="34" spans="1:28" ht="16.5" customHeight="1" x14ac:dyDescent="0.25">
      <c r="A34" s="10" t="s">
        <v>344</v>
      </c>
      <c r="B34" s="11" t="s">
        <v>345</v>
      </c>
      <c r="C34" s="12" t="s">
        <v>346</v>
      </c>
      <c r="D34" s="12" t="s">
        <v>347</v>
      </c>
      <c r="E34" s="12" t="s">
        <v>348</v>
      </c>
      <c r="F34" s="12" t="s">
        <v>349</v>
      </c>
      <c r="G34" s="12" t="s">
        <v>350</v>
      </c>
      <c r="H34" s="13" t="s">
        <v>351</v>
      </c>
      <c r="I34" s="12" t="s">
        <v>352</v>
      </c>
      <c r="J34" s="12" t="s">
        <v>140</v>
      </c>
      <c r="K34" s="14" t="s">
        <v>141</v>
      </c>
      <c r="L34" s="12" t="s">
        <v>95</v>
      </c>
      <c r="M34" s="12" t="s">
        <v>153</v>
      </c>
      <c r="N34" s="12" t="s">
        <v>154</v>
      </c>
      <c r="O34" s="12" t="s">
        <v>142</v>
      </c>
      <c r="P34" s="15">
        <v>46118</v>
      </c>
      <c r="Q34" s="15">
        <v>46251</v>
      </c>
      <c r="R34" s="14">
        <f t="shared" ca="1" si="0"/>
        <v>5</v>
      </c>
      <c r="S34" s="15">
        <v>46274</v>
      </c>
      <c r="T34" s="16">
        <v>0</v>
      </c>
      <c r="U34" s="16">
        <v>12400</v>
      </c>
      <c r="V34" s="17" t="str">
        <f t="shared" si="1"/>
        <v/>
      </c>
      <c r="W34" s="18" t="str">
        <f>IF($U34="","",IF($U34&gt;=Anleitung!$C$24,"A",IF($U34&gt;=Anleitung!$C$25,"B","C")))</f>
        <v>C</v>
      </c>
      <c r="X34" s="16">
        <v>0</v>
      </c>
      <c r="Y34" s="14">
        <v>30</v>
      </c>
      <c r="Z34" s="14" t="str">
        <f ca="1">IF($Q34="","",IF($R34&gt;=Anleitung!$C$27,"Überfällig",IF($R34&gt;=Anleitung!$C$26,"Bald fällig","Aktuell")))</f>
        <v>Aktuell</v>
      </c>
      <c r="AA34" s="14" t="s">
        <v>44</v>
      </c>
      <c r="AB34" s="19" t="s">
        <v>353</v>
      </c>
    </row>
    <row r="35" spans="1:28" ht="16.5" customHeight="1" x14ac:dyDescent="0.25">
      <c r="A35" s="10"/>
      <c r="B35" s="11"/>
      <c r="C35" s="12"/>
      <c r="D35" s="12"/>
      <c r="E35" s="12"/>
      <c r="F35" s="12"/>
      <c r="G35" s="12"/>
      <c r="H35" s="13"/>
      <c r="I35" s="12"/>
      <c r="J35" s="12"/>
      <c r="K35" s="14"/>
      <c r="L35" s="12"/>
      <c r="M35" s="12"/>
      <c r="N35" s="12"/>
      <c r="O35" s="12"/>
      <c r="P35" s="15"/>
      <c r="Q35" s="15"/>
      <c r="R35" s="14" t="str">
        <f t="shared" ca="1" si="0"/>
        <v/>
      </c>
      <c r="S35" s="15"/>
      <c r="T35" s="16"/>
      <c r="U35" s="16"/>
      <c r="V35" s="17" t="str">
        <f t="shared" si="1"/>
        <v/>
      </c>
      <c r="W35" s="18" t="str">
        <f>IF($U35="","",IF($U35&gt;=Anleitung!$C$24,"A",IF($U35&gt;=Anleitung!$C$25,"B","C")))</f>
        <v/>
      </c>
      <c r="X35" s="16"/>
      <c r="Y35" s="14"/>
      <c r="Z35" s="14" t="str">
        <f>IF($Q35="","",IF($R35&gt;=Anleitung!$C$27,"Überfällig",IF($R35&gt;=Anleitung!$C$26,"Bald fällig","Aktuell")))</f>
        <v/>
      </c>
      <c r="AA35" s="14"/>
      <c r="AB35" s="19"/>
    </row>
    <row r="36" spans="1:28" ht="16.5" customHeight="1" x14ac:dyDescent="0.25">
      <c r="A36" s="10"/>
      <c r="B36" s="11"/>
      <c r="C36" s="12"/>
      <c r="D36" s="12"/>
      <c r="E36" s="12"/>
      <c r="F36" s="12"/>
      <c r="G36" s="12"/>
      <c r="H36" s="13"/>
      <c r="I36" s="12"/>
      <c r="J36" s="12"/>
      <c r="K36" s="14"/>
      <c r="L36" s="12"/>
      <c r="M36" s="12"/>
      <c r="N36" s="12"/>
      <c r="O36" s="12"/>
      <c r="P36" s="15"/>
      <c r="Q36" s="15"/>
      <c r="R36" s="14" t="str">
        <f t="shared" ca="1" si="0"/>
        <v/>
      </c>
      <c r="S36" s="15"/>
      <c r="T36" s="16"/>
      <c r="U36" s="16"/>
      <c r="V36" s="17" t="str">
        <f t="shared" si="1"/>
        <v/>
      </c>
      <c r="W36" s="18" t="str">
        <f>IF($U36="","",IF($U36&gt;=Anleitung!$C$24,"A",IF($U36&gt;=Anleitung!$C$25,"B","C")))</f>
        <v/>
      </c>
      <c r="X36" s="16"/>
      <c r="Y36" s="14"/>
      <c r="Z36" s="14" t="str">
        <f>IF($Q36="","",IF($R36&gt;=Anleitung!$C$27,"Überfällig",IF($R36&gt;=Anleitung!$C$26,"Bald fällig","Aktuell")))</f>
        <v/>
      </c>
      <c r="AA36" s="14"/>
      <c r="AB36" s="19"/>
    </row>
    <row r="37" spans="1:28" ht="16.5" customHeight="1" x14ac:dyDescent="0.25">
      <c r="A37" s="10"/>
      <c r="B37" s="11"/>
      <c r="C37" s="12"/>
      <c r="D37" s="12"/>
      <c r="E37" s="12"/>
      <c r="F37" s="12"/>
      <c r="G37" s="12"/>
      <c r="H37" s="13"/>
      <c r="I37" s="12"/>
      <c r="J37" s="12"/>
      <c r="K37" s="14"/>
      <c r="L37" s="12"/>
      <c r="M37" s="12"/>
      <c r="N37" s="12"/>
      <c r="O37" s="12"/>
      <c r="P37" s="15"/>
      <c r="Q37" s="15"/>
      <c r="R37" s="14" t="str">
        <f t="shared" ref="R37:R64" ca="1" si="2">IF($Q37="","",TODAY()-$Q37)</f>
        <v/>
      </c>
      <c r="S37" s="15"/>
      <c r="T37" s="16"/>
      <c r="U37" s="16"/>
      <c r="V37" s="17" t="str">
        <f t="shared" ref="V37:V64" si="3">IF(OR($T37="",$U37="",$T37=0),"",$U37/$T37-1)</f>
        <v/>
      </c>
      <c r="W37" s="18" t="str">
        <f>IF($U37="","",IF($U37&gt;=Anleitung!$C$24,"A",IF($U37&gt;=Anleitung!$C$25,"B","C")))</f>
        <v/>
      </c>
      <c r="X37" s="16"/>
      <c r="Y37" s="14"/>
      <c r="Z37" s="14" t="str">
        <f>IF($Q37="","",IF($R37&gt;=Anleitung!$C$27,"Überfällig",IF($R37&gt;=Anleitung!$C$26,"Bald fällig","Aktuell")))</f>
        <v/>
      </c>
      <c r="AA37" s="14"/>
      <c r="AB37" s="19"/>
    </row>
    <row r="38" spans="1:28" ht="16.5" customHeight="1" x14ac:dyDescent="0.25">
      <c r="A38" s="10"/>
      <c r="B38" s="11"/>
      <c r="C38" s="12"/>
      <c r="D38" s="12"/>
      <c r="E38" s="12"/>
      <c r="F38" s="12"/>
      <c r="G38" s="12"/>
      <c r="H38" s="13"/>
      <c r="I38" s="12"/>
      <c r="J38" s="12"/>
      <c r="K38" s="14"/>
      <c r="L38" s="12"/>
      <c r="M38" s="12"/>
      <c r="N38" s="12"/>
      <c r="O38" s="12"/>
      <c r="P38" s="15"/>
      <c r="Q38" s="15"/>
      <c r="R38" s="14" t="str">
        <f t="shared" ca="1" si="2"/>
        <v/>
      </c>
      <c r="S38" s="15"/>
      <c r="T38" s="16"/>
      <c r="U38" s="16"/>
      <c r="V38" s="17" t="str">
        <f t="shared" si="3"/>
        <v/>
      </c>
      <c r="W38" s="18" t="str">
        <f>IF($U38="","",IF($U38&gt;=Anleitung!$C$24,"A",IF($U38&gt;=Anleitung!$C$25,"B","C")))</f>
        <v/>
      </c>
      <c r="X38" s="16"/>
      <c r="Y38" s="14"/>
      <c r="Z38" s="14" t="str">
        <f>IF($Q38="","",IF($R38&gt;=Anleitung!$C$27,"Überfällig",IF($R38&gt;=Anleitung!$C$26,"Bald fällig","Aktuell")))</f>
        <v/>
      </c>
      <c r="AA38" s="14"/>
      <c r="AB38" s="19"/>
    </row>
    <row r="39" spans="1:28" ht="16.5" customHeight="1" x14ac:dyDescent="0.25">
      <c r="A39" s="10"/>
      <c r="B39" s="11"/>
      <c r="C39" s="12"/>
      <c r="D39" s="12"/>
      <c r="E39" s="12"/>
      <c r="F39" s="12"/>
      <c r="G39" s="12"/>
      <c r="H39" s="13"/>
      <c r="I39" s="12"/>
      <c r="J39" s="12"/>
      <c r="K39" s="14"/>
      <c r="L39" s="12"/>
      <c r="M39" s="12"/>
      <c r="N39" s="12"/>
      <c r="O39" s="12"/>
      <c r="P39" s="15"/>
      <c r="Q39" s="15"/>
      <c r="R39" s="14" t="str">
        <f t="shared" ca="1" si="2"/>
        <v/>
      </c>
      <c r="S39" s="15"/>
      <c r="T39" s="16"/>
      <c r="U39" s="16"/>
      <c r="V39" s="17" t="str">
        <f t="shared" si="3"/>
        <v/>
      </c>
      <c r="W39" s="18" t="str">
        <f>IF($U39="","",IF($U39&gt;=Anleitung!$C$24,"A",IF($U39&gt;=Anleitung!$C$25,"B","C")))</f>
        <v/>
      </c>
      <c r="X39" s="16"/>
      <c r="Y39" s="14"/>
      <c r="Z39" s="14" t="str">
        <f>IF($Q39="","",IF($R39&gt;=Anleitung!$C$27,"Überfällig",IF($R39&gt;=Anleitung!$C$26,"Bald fällig","Aktuell")))</f>
        <v/>
      </c>
      <c r="AA39" s="14"/>
      <c r="AB39" s="19"/>
    </row>
    <row r="40" spans="1:28" ht="16.5" customHeight="1" x14ac:dyDescent="0.25">
      <c r="A40" s="10"/>
      <c r="B40" s="11"/>
      <c r="C40" s="12"/>
      <c r="D40" s="12"/>
      <c r="E40" s="12"/>
      <c r="F40" s="12"/>
      <c r="G40" s="12"/>
      <c r="H40" s="13"/>
      <c r="I40" s="12"/>
      <c r="J40" s="12"/>
      <c r="K40" s="14"/>
      <c r="L40" s="12"/>
      <c r="M40" s="12"/>
      <c r="N40" s="12"/>
      <c r="O40" s="12"/>
      <c r="P40" s="15"/>
      <c r="Q40" s="15"/>
      <c r="R40" s="14" t="str">
        <f t="shared" ca="1" si="2"/>
        <v/>
      </c>
      <c r="S40" s="15"/>
      <c r="T40" s="16"/>
      <c r="U40" s="16"/>
      <c r="V40" s="17" t="str">
        <f t="shared" si="3"/>
        <v/>
      </c>
      <c r="W40" s="18" t="str">
        <f>IF($U40="","",IF($U40&gt;=Anleitung!$C$24,"A",IF($U40&gt;=Anleitung!$C$25,"B","C")))</f>
        <v/>
      </c>
      <c r="X40" s="16"/>
      <c r="Y40" s="14"/>
      <c r="Z40" s="14" t="str">
        <f>IF($Q40="","",IF($R40&gt;=Anleitung!$C$27,"Überfällig",IF($R40&gt;=Anleitung!$C$26,"Bald fällig","Aktuell")))</f>
        <v/>
      </c>
      <c r="AA40" s="14"/>
      <c r="AB40" s="19"/>
    </row>
    <row r="41" spans="1:28" ht="16.5" customHeight="1" x14ac:dyDescent="0.25">
      <c r="A41" s="10"/>
      <c r="B41" s="11"/>
      <c r="C41" s="12"/>
      <c r="D41" s="12"/>
      <c r="E41" s="12"/>
      <c r="F41" s="12"/>
      <c r="G41" s="12"/>
      <c r="H41" s="13"/>
      <c r="I41" s="12"/>
      <c r="J41" s="12"/>
      <c r="K41" s="14"/>
      <c r="L41" s="12"/>
      <c r="M41" s="12"/>
      <c r="N41" s="12"/>
      <c r="O41" s="12"/>
      <c r="P41" s="15"/>
      <c r="Q41" s="15"/>
      <c r="R41" s="14" t="str">
        <f t="shared" ca="1" si="2"/>
        <v/>
      </c>
      <c r="S41" s="15"/>
      <c r="T41" s="16"/>
      <c r="U41" s="16"/>
      <c r="V41" s="17" t="str">
        <f t="shared" si="3"/>
        <v/>
      </c>
      <c r="W41" s="18" t="str">
        <f>IF($U41="","",IF($U41&gt;=Anleitung!$C$24,"A",IF($U41&gt;=Anleitung!$C$25,"B","C")))</f>
        <v/>
      </c>
      <c r="X41" s="16"/>
      <c r="Y41" s="14"/>
      <c r="Z41" s="14" t="str">
        <f>IF($Q41="","",IF($R41&gt;=Anleitung!$C$27,"Überfällig",IF($R41&gt;=Anleitung!$C$26,"Bald fällig","Aktuell")))</f>
        <v/>
      </c>
      <c r="AA41" s="14"/>
      <c r="AB41" s="19"/>
    </row>
    <row r="42" spans="1:28" ht="16.5" customHeight="1" x14ac:dyDescent="0.25">
      <c r="A42" s="10"/>
      <c r="B42" s="11"/>
      <c r="C42" s="12"/>
      <c r="D42" s="12"/>
      <c r="E42" s="12"/>
      <c r="F42" s="12"/>
      <c r="G42" s="12"/>
      <c r="H42" s="13"/>
      <c r="I42" s="12"/>
      <c r="J42" s="12"/>
      <c r="K42" s="14"/>
      <c r="L42" s="12"/>
      <c r="M42" s="12"/>
      <c r="N42" s="12"/>
      <c r="O42" s="12"/>
      <c r="P42" s="15"/>
      <c r="Q42" s="15"/>
      <c r="R42" s="14" t="str">
        <f t="shared" ca="1" si="2"/>
        <v/>
      </c>
      <c r="S42" s="15"/>
      <c r="T42" s="16"/>
      <c r="U42" s="16"/>
      <c r="V42" s="17" t="str">
        <f t="shared" si="3"/>
        <v/>
      </c>
      <c r="W42" s="18" t="str">
        <f>IF($U42="","",IF($U42&gt;=Anleitung!$C$24,"A",IF($U42&gt;=Anleitung!$C$25,"B","C")))</f>
        <v/>
      </c>
      <c r="X42" s="16"/>
      <c r="Y42" s="14"/>
      <c r="Z42" s="14" t="str">
        <f>IF($Q42="","",IF($R42&gt;=Anleitung!$C$27,"Überfällig",IF($R42&gt;=Anleitung!$C$26,"Bald fällig","Aktuell")))</f>
        <v/>
      </c>
      <c r="AA42" s="14"/>
      <c r="AB42" s="19"/>
    </row>
    <row r="43" spans="1:28" ht="16.5" customHeight="1" x14ac:dyDescent="0.25">
      <c r="A43" s="10"/>
      <c r="B43" s="11"/>
      <c r="C43" s="12"/>
      <c r="D43" s="12"/>
      <c r="E43" s="12"/>
      <c r="F43" s="12"/>
      <c r="G43" s="12"/>
      <c r="H43" s="13"/>
      <c r="I43" s="12"/>
      <c r="J43" s="12"/>
      <c r="K43" s="14"/>
      <c r="L43" s="12"/>
      <c r="M43" s="12"/>
      <c r="N43" s="12"/>
      <c r="O43" s="12"/>
      <c r="P43" s="15"/>
      <c r="Q43" s="15"/>
      <c r="R43" s="14" t="str">
        <f t="shared" ca="1" si="2"/>
        <v/>
      </c>
      <c r="S43" s="15"/>
      <c r="T43" s="16"/>
      <c r="U43" s="16"/>
      <c r="V43" s="17" t="str">
        <f t="shared" si="3"/>
        <v/>
      </c>
      <c r="W43" s="18" t="str">
        <f>IF($U43="","",IF($U43&gt;=Anleitung!$C$24,"A",IF($U43&gt;=Anleitung!$C$25,"B","C")))</f>
        <v/>
      </c>
      <c r="X43" s="16"/>
      <c r="Y43" s="14"/>
      <c r="Z43" s="14" t="str">
        <f>IF($Q43="","",IF($R43&gt;=Anleitung!$C$27,"Überfällig",IF($R43&gt;=Anleitung!$C$26,"Bald fällig","Aktuell")))</f>
        <v/>
      </c>
      <c r="AA43" s="14"/>
      <c r="AB43" s="19"/>
    </row>
    <row r="44" spans="1:28" ht="16.5" customHeight="1" x14ac:dyDescent="0.25">
      <c r="A44" s="10"/>
      <c r="B44" s="11"/>
      <c r="C44" s="12"/>
      <c r="D44" s="12"/>
      <c r="E44" s="12"/>
      <c r="F44" s="12"/>
      <c r="G44" s="12"/>
      <c r="H44" s="13"/>
      <c r="I44" s="12"/>
      <c r="J44" s="12"/>
      <c r="K44" s="14"/>
      <c r="L44" s="12"/>
      <c r="M44" s="12"/>
      <c r="N44" s="12"/>
      <c r="O44" s="12"/>
      <c r="P44" s="15"/>
      <c r="Q44" s="15"/>
      <c r="R44" s="14" t="str">
        <f t="shared" ca="1" si="2"/>
        <v/>
      </c>
      <c r="S44" s="15"/>
      <c r="T44" s="16"/>
      <c r="U44" s="16"/>
      <c r="V44" s="17" t="str">
        <f t="shared" si="3"/>
        <v/>
      </c>
      <c r="W44" s="18" t="str">
        <f>IF($U44="","",IF($U44&gt;=Anleitung!$C$24,"A",IF($U44&gt;=Anleitung!$C$25,"B","C")))</f>
        <v/>
      </c>
      <c r="X44" s="16"/>
      <c r="Y44" s="14"/>
      <c r="Z44" s="14" t="str">
        <f>IF($Q44="","",IF($R44&gt;=Anleitung!$C$27,"Überfällig",IF($R44&gt;=Anleitung!$C$26,"Bald fällig","Aktuell")))</f>
        <v/>
      </c>
      <c r="AA44" s="14"/>
      <c r="AB44" s="19"/>
    </row>
    <row r="45" spans="1:28" ht="16.5" customHeight="1" x14ac:dyDescent="0.25">
      <c r="A45" s="10"/>
      <c r="B45" s="11"/>
      <c r="C45" s="12"/>
      <c r="D45" s="12"/>
      <c r="E45" s="12"/>
      <c r="F45" s="12"/>
      <c r="G45" s="12"/>
      <c r="H45" s="13"/>
      <c r="I45" s="12"/>
      <c r="J45" s="12"/>
      <c r="K45" s="14"/>
      <c r="L45" s="12"/>
      <c r="M45" s="12"/>
      <c r="N45" s="12"/>
      <c r="O45" s="12"/>
      <c r="P45" s="15"/>
      <c r="Q45" s="15"/>
      <c r="R45" s="14" t="str">
        <f t="shared" ca="1" si="2"/>
        <v/>
      </c>
      <c r="S45" s="15"/>
      <c r="T45" s="16"/>
      <c r="U45" s="16"/>
      <c r="V45" s="17" t="str">
        <f t="shared" si="3"/>
        <v/>
      </c>
      <c r="W45" s="18" t="str">
        <f>IF($U45="","",IF($U45&gt;=Anleitung!$C$24,"A",IF($U45&gt;=Anleitung!$C$25,"B","C")))</f>
        <v/>
      </c>
      <c r="X45" s="16"/>
      <c r="Y45" s="14"/>
      <c r="Z45" s="14" t="str">
        <f>IF($Q45="","",IF($R45&gt;=Anleitung!$C$27,"Überfällig",IF($R45&gt;=Anleitung!$C$26,"Bald fällig","Aktuell")))</f>
        <v/>
      </c>
      <c r="AA45" s="14"/>
      <c r="AB45" s="19"/>
    </row>
    <row r="46" spans="1:28" ht="16.5" customHeight="1" x14ac:dyDescent="0.25">
      <c r="A46" s="10"/>
      <c r="B46" s="11"/>
      <c r="C46" s="12"/>
      <c r="D46" s="12"/>
      <c r="E46" s="12"/>
      <c r="F46" s="12"/>
      <c r="G46" s="12"/>
      <c r="H46" s="13"/>
      <c r="I46" s="12"/>
      <c r="J46" s="12"/>
      <c r="K46" s="14"/>
      <c r="L46" s="12"/>
      <c r="M46" s="12"/>
      <c r="N46" s="12"/>
      <c r="O46" s="12"/>
      <c r="P46" s="15"/>
      <c r="Q46" s="15"/>
      <c r="R46" s="14" t="str">
        <f t="shared" ca="1" si="2"/>
        <v/>
      </c>
      <c r="S46" s="15"/>
      <c r="T46" s="16"/>
      <c r="U46" s="16"/>
      <c r="V46" s="17" t="str">
        <f t="shared" si="3"/>
        <v/>
      </c>
      <c r="W46" s="18" t="str">
        <f>IF($U46="","",IF($U46&gt;=Anleitung!$C$24,"A",IF($U46&gt;=Anleitung!$C$25,"B","C")))</f>
        <v/>
      </c>
      <c r="X46" s="16"/>
      <c r="Y46" s="14"/>
      <c r="Z46" s="14" t="str">
        <f>IF($Q46="","",IF($R46&gt;=Anleitung!$C$27,"Überfällig",IF($R46&gt;=Anleitung!$C$26,"Bald fällig","Aktuell")))</f>
        <v/>
      </c>
      <c r="AA46" s="14"/>
      <c r="AB46" s="19"/>
    </row>
    <row r="47" spans="1:28" ht="16.5" customHeight="1" x14ac:dyDescent="0.25">
      <c r="A47" s="10"/>
      <c r="B47" s="11"/>
      <c r="C47" s="12"/>
      <c r="D47" s="12"/>
      <c r="E47" s="12"/>
      <c r="F47" s="12"/>
      <c r="G47" s="12"/>
      <c r="H47" s="13"/>
      <c r="I47" s="12"/>
      <c r="J47" s="12"/>
      <c r="K47" s="14"/>
      <c r="L47" s="12"/>
      <c r="M47" s="12"/>
      <c r="N47" s="12"/>
      <c r="O47" s="12"/>
      <c r="P47" s="15"/>
      <c r="Q47" s="15"/>
      <c r="R47" s="14" t="str">
        <f t="shared" ca="1" si="2"/>
        <v/>
      </c>
      <c r="S47" s="15"/>
      <c r="T47" s="16"/>
      <c r="U47" s="16"/>
      <c r="V47" s="17" t="str">
        <f t="shared" si="3"/>
        <v/>
      </c>
      <c r="W47" s="18" t="str">
        <f>IF($U47="","",IF($U47&gt;=Anleitung!$C$24,"A",IF($U47&gt;=Anleitung!$C$25,"B","C")))</f>
        <v/>
      </c>
      <c r="X47" s="16"/>
      <c r="Y47" s="14"/>
      <c r="Z47" s="14" t="str">
        <f>IF($Q47="","",IF($R47&gt;=Anleitung!$C$27,"Überfällig",IF($R47&gt;=Anleitung!$C$26,"Bald fällig","Aktuell")))</f>
        <v/>
      </c>
      <c r="AA47" s="14"/>
      <c r="AB47" s="19"/>
    </row>
    <row r="48" spans="1:28" ht="16.5" customHeight="1" x14ac:dyDescent="0.25">
      <c r="A48" s="10"/>
      <c r="B48" s="11"/>
      <c r="C48" s="12"/>
      <c r="D48" s="12"/>
      <c r="E48" s="12"/>
      <c r="F48" s="12"/>
      <c r="G48" s="12"/>
      <c r="H48" s="13"/>
      <c r="I48" s="12"/>
      <c r="J48" s="12"/>
      <c r="K48" s="14"/>
      <c r="L48" s="12"/>
      <c r="M48" s="12"/>
      <c r="N48" s="12"/>
      <c r="O48" s="12"/>
      <c r="P48" s="15"/>
      <c r="Q48" s="15"/>
      <c r="R48" s="14" t="str">
        <f t="shared" ca="1" si="2"/>
        <v/>
      </c>
      <c r="S48" s="15"/>
      <c r="T48" s="16"/>
      <c r="U48" s="16"/>
      <c r="V48" s="17" t="str">
        <f t="shared" si="3"/>
        <v/>
      </c>
      <c r="W48" s="18" t="str">
        <f>IF($U48="","",IF($U48&gt;=Anleitung!$C$24,"A",IF($U48&gt;=Anleitung!$C$25,"B","C")))</f>
        <v/>
      </c>
      <c r="X48" s="16"/>
      <c r="Y48" s="14"/>
      <c r="Z48" s="14" t="str">
        <f>IF($Q48="","",IF($R48&gt;=Anleitung!$C$27,"Überfällig",IF($R48&gt;=Anleitung!$C$26,"Bald fällig","Aktuell")))</f>
        <v/>
      </c>
      <c r="AA48" s="14"/>
      <c r="AB48" s="19"/>
    </row>
    <row r="49" spans="1:28" ht="16.5" customHeight="1" x14ac:dyDescent="0.25">
      <c r="A49" s="10"/>
      <c r="B49" s="11"/>
      <c r="C49" s="12"/>
      <c r="D49" s="12"/>
      <c r="E49" s="12"/>
      <c r="F49" s="12"/>
      <c r="G49" s="12"/>
      <c r="H49" s="13"/>
      <c r="I49" s="12"/>
      <c r="J49" s="12"/>
      <c r="K49" s="14"/>
      <c r="L49" s="12"/>
      <c r="M49" s="12"/>
      <c r="N49" s="12"/>
      <c r="O49" s="12"/>
      <c r="P49" s="15"/>
      <c r="Q49" s="15"/>
      <c r="R49" s="14" t="str">
        <f t="shared" ca="1" si="2"/>
        <v/>
      </c>
      <c r="S49" s="15"/>
      <c r="T49" s="16"/>
      <c r="U49" s="16"/>
      <c r="V49" s="17" t="str">
        <f t="shared" si="3"/>
        <v/>
      </c>
      <c r="W49" s="18" t="str">
        <f>IF($U49="","",IF($U49&gt;=Anleitung!$C$24,"A",IF($U49&gt;=Anleitung!$C$25,"B","C")))</f>
        <v/>
      </c>
      <c r="X49" s="16"/>
      <c r="Y49" s="14"/>
      <c r="Z49" s="14" t="str">
        <f>IF($Q49="","",IF($R49&gt;=Anleitung!$C$27,"Überfällig",IF($R49&gt;=Anleitung!$C$26,"Bald fällig","Aktuell")))</f>
        <v/>
      </c>
      <c r="AA49" s="14"/>
      <c r="AB49" s="19"/>
    </row>
    <row r="50" spans="1:28" ht="16.5" customHeight="1" x14ac:dyDescent="0.25">
      <c r="A50" s="10"/>
      <c r="B50" s="11"/>
      <c r="C50" s="12"/>
      <c r="D50" s="12"/>
      <c r="E50" s="12"/>
      <c r="F50" s="12"/>
      <c r="G50" s="12"/>
      <c r="H50" s="13"/>
      <c r="I50" s="12"/>
      <c r="J50" s="12"/>
      <c r="K50" s="14"/>
      <c r="L50" s="12"/>
      <c r="M50" s="12"/>
      <c r="N50" s="12"/>
      <c r="O50" s="12"/>
      <c r="P50" s="15"/>
      <c r="Q50" s="15"/>
      <c r="R50" s="14" t="str">
        <f t="shared" ca="1" si="2"/>
        <v/>
      </c>
      <c r="S50" s="15"/>
      <c r="T50" s="16"/>
      <c r="U50" s="16"/>
      <c r="V50" s="17" t="str">
        <f t="shared" si="3"/>
        <v/>
      </c>
      <c r="W50" s="18" t="str">
        <f>IF($U50="","",IF($U50&gt;=Anleitung!$C$24,"A",IF($U50&gt;=Anleitung!$C$25,"B","C")))</f>
        <v/>
      </c>
      <c r="X50" s="16"/>
      <c r="Y50" s="14"/>
      <c r="Z50" s="14" t="str">
        <f>IF($Q50="","",IF($R50&gt;=Anleitung!$C$27,"Überfällig",IF($R50&gt;=Anleitung!$C$26,"Bald fällig","Aktuell")))</f>
        <v/>
      </c>
      <c r="AA50" s="14"/>
      <c r="AB50" s="19"/>
    </row>
    <row r="51" spans="1:28" ht="16.5" customHeight="1" x14ac:dyDescent="0.25">
      <c r="A51" s="10"/>
      <c r="B51" s="11"/>
      <c r="C51" s="12"/>
      <c r="D51" s="12"/>
      <c r="E51" s="12"/>
      <c r="F51" s="12"/>
      <c r="G51" s="12"/>
      <c r="H51" s="13"/>
      <c r="I51" s="12"/>
      <c r="J51" s="12"/>
      <c r="K51" s="14"/>
      <c r="L51" s="12"/>
      <c r="M51" s="12"/>
      <c r="N51" s="12"/>
      <c r="O51" s="12"/>
      <c r="P51" s="15"/>
      <c r="Q51" s="15"/>
      <c r="R51" s="14" t="str">
        <f t="shared" ca="1" si="2"/>
        <v/>
      </c>
      <c r="S51" s="15"/>
      <c r="T51" s="16"/>
      <c r="U51" s="16"/>
      <c r="V51" s="17" t="str">
        <f t="shared" si="3"/>
        <v/>
      </c>
      <c r="W51" s="18" t="str">
        <f>IF($U51="","",IF($U51&gt;=Anleitung!$C$24,"A",IF($U51&gt;=Anleitung!$C$25,"B","C")))</f>
        <v/>
      </c>
      <c r="X51" s="16"/>
      <c r="Y51" s="14"/>
      <c r="Z51" s="14" t="str">
        <f>IF($Q51="","",IF($R51&gt;=Anleitung!$C$27,"Überfällig",IF($R51&gt;=Anleitung!$C$26,"Bald fällig","Aktuell")))</f>
        <v/>
      </c>
      <c r="AA51" s="14"/>
      <c r="AB51" s="19"/>
    </row>
    <row r="52" spans="1:28" ht="16.5" customHeight="1" x14ac:dyDescent="0.25">
      <c r="A52" s="10"/>
      <c r="B52" s="11"/>
      <c r="C52" s="12"/>
      <c r="D52" s="12"/>
      <c r="E52" s="12"/>
      <c r="F52" s="12"/>
      <c r="G52" s="12"/>
      <c r="H52" s="13"/>
      <c r="I52" s="12"/>
      <c r="J52" s="12"/>
      <c r="K52" s="14"/>
      <c r="L52" s="12"/>
      <c r="M52" s="12"/>
      <c r="N52" s="12"/>
      <c r="O52" s="12"/>
      <c r="P52" s="15"/>
      <c r="Q52" s="15"/>
      <c r="R52" s="14" t="str">
        <f t="shared" ca="1" si="2"/>
        <v/>
      </c>
      <c r="S52" s="15"/>
      <c r="T52" s="16"/>
      <c r="U52" s="16"/>
      <c r="V52" s="17" t="str">
        <f t="shared" si="3"/>
        <v/>
      </c>
      <c r="W52" s="18" t="str">
        <f>IF($U52="","",IF($U52&gt;=Anleitung!$C$24,"A",IF($U52&gt;=Anleitung!$C$25,"B","C")))</f>
        <v/>
      </c>
      <c r="X52" s="16"/>
      <c r="Y52" s="14"/>
      <c r="Z52" s="14" t="str">
        <f>IF($Q52="","",IF($R52&gt;=Anleitung!$C$27,"Überfällig",IF($R52&gt;=Anleitung!$C$26,"Bald fällig","Aktuell")))</f>
        <v/>
      </c>
      <c r="AA52" s="14"/>
      <c r="AB52" s="19"/>
    </row>
    <row r="53" spans="1:28" ht="16.5" customHeight="1" x14ac:dyDescent="0.25">
      <c r="A53" s="10"/>
      <c r="B53" s="11"/>
      <c r="C53" s="12"/>
      <c r="D53" s="12"/>
      <c r="E53" s="12"/>
      <c r="F53" s="12"/>
      <c r="G53" s="12"/>
      <c r="H53" s="13"/>
      <c r="I53" s="12"/>
      <c r="J53" s="12"/>
      <c r="K53" s="14"/>
      <c r="L53" s="12"/>
      <c r="M53" s="12"/>
      <c r="N53" s="12"/>
      <c r="O53" s="12"/>
      <c r="P53" s="15"/>
      <c r="Q53" s="15"/>
      <c r="R53" s="14" t="str">
        <f t="shared" ca="1" si="2"/>
        <v/>
      </c>
      <c r="S53" s="15"/>
      <c r="T53" s="16"/>
      <c r="U53" s="16"/>
      <c r="V53" s="17" t="str">
        <f t="shared" si="3"/>
        <v/>
      </c>
      <c r="W53" s="18" t="str">
        <f>IF($U53="","",IF($U53&gt;=Anleitung!$C$24,"A",IF($U53&gt;=Anleitung!$C$25,"B","C")))</f>
        <v/>
      </c>
      <c r="X53" s="16"/>
      <c r="Y53" s="14"/>
      <c r="Z53" s="14" t="str">
        <f>IF($Q53="","",IF($R53&gt;=Anleitung!$C$27,"Überfällig",IF($R53&gt;=Anleitung!$C$26,"Bald fällig","Aktuell")))</f>
        <v/>
      </c>
      <c r="AA53" s="14"/>
      <c r="AB53" s="19"/>
    </row>
    <row r="54" spans="1:28" ht="16.5" customHeight="1" x14ac:dyDescent="0.25">
      <c r="A54" s="10"/>
      <c r="B54" s="11"/>
      <c r="C54" s="12"/>
      <c r="D54" s="12"/>
      <c r="E54" s="12"/>
      <c r="F54" s="12"/>
      <c r="G54" s="12"/>
      <c r="H54" s="13"/>
      <c r="I54" s="12"/>
      <c r="J54" s="12"/>
      <c r="K54" s="14"/>
      <c r="L54" s="12"/>
      <c r="M54" s="12"/>
      <c r="N54" s="12"/>
      <c r="O54" s="12"/>
      <c r="P54" s="15"/>
      <c r="Q54" s="15"/>
      <c r="R54" s="14" t="str">
        <f t="shared" ca="1" si="2"/>
        <v/>
      </c>
      <c r="S54" s="15"/>
      <c r="T54" s="16"/>
      <c r="U54" s="16"/>
      <c r="V54" s="17" t="str">
        <f t="shared" si="3"/>
        <v/>
      </c>
      <c r="W54" s="18" t="str">
        <f>IF($U54="","",IF($U54&gt;=Anleitung!$C$24,"A",IF($U54&gt;=Anleitung!$C$25,"B","C")))</f>
        <v/>
      </c>
      <c r="X54" s="16"/>
      <c r="Y54" s="14"/>
      <c r="Z54" s="14" t="str">
        <f>IF($Q54="","",IF($R54&gt;=Anleitung!$C$27,"Überfällig",IF($R54&gt;=Anleitung!$C$26,"Bald fällig","Aktuell")))</f>
        <v/>
      </c>
      <c r="AA54" s="14"/>
      <c r="AB54" s="19"/>
    </row>
    <row r="55" spans="1:28" ht="16.5" customHeight="1" x14ac:dyDescent="0.25">
      <c r="A55" s="10"/>
      <c r="B55" s="11"/>
      <c r="C55" s="12"/>
      <c r="D55" s="12"/>
      <c r="E55" s="12"/>
      <c r="F55" s="12"/>
      <c r="G55" s="12"/>
      <c r="H55" s="13"/>
      <c r="I55" s="12"/>
      <c r="J55" s="12"/>
      <c r="K55" s="14"/>
      <c r="L55" s="12"/>
      <c r="M55" s="12"/>
      <c r="N55" s="12"/>
      <c r="O55" s="12"/>
      <c r="P55" s="15"/>
      <c r="Q55" s="15"/>
      <c r="R55" s="14" t="str">
        <f t="shared" ca="1" si="2"/>
        <v/>
      </c>
      <c r="S55" s="15"/>
      <c r="T55" s="16"/>
      <c r="U55" s="16"/>
      <c r="V55" s="17" t="str">
        <f t="shared" si="3"/>
        <v/>
      </c>
      <c r="W55" s="18" t="str">
        <f>IF($U55="","",IF($U55&gt;=Anleitung!$C$24,"A",IF($U55&gt;=Anleitung!$C$25,"B","C")))</f>
        <v/>
      </c>
      <c r="X55" s="16"/>
      <c r="Y55" s="14"/>
      <c r="Z55" s="14" t="str">
        <f>IF($Q55="","",IF($R55&gt;=Anleitung!$C$27,"Überfällig",IF($R55&gt;=Anleitung!$C$26,"Bald fällig","Aktuell")))</f>
        <v/>
      </c>
      <c r="AA55" s="14"/>
      <c r="AB55" s="19"/>
    </row>
    <row r="56" spans="1:28" ht="16.5" customHeight="1" x14ac:dyDescent="0.25">
      <c r="A56" s="10"/>
      <c r="B56" s="11"/>
      <c r="C56" s="12"/>
      <c r="D56" s="12"/>
      <c r="E56" s="12"/>
      <c r="F56" s="12"/>
      <c r="G56" s="12"/>
      <c r="H56" s="13"/>
      <c r="I56" s="12"/>
      <c r="J56" s="12"/>
      <c r="K56" s="14"/>
      <c r="L56" s="12"/>
      <c r="M56" s="12"/>
      <c r="N56" s="12"/>
      <c r="O56" s="12"/>
      <c r="P56" s="15"/>
      <c r="Q56" s="15"/>
      <c r="R56" s="14" t="str">
        <f t="shared" ca="1" si="2"/>
        <v/>
      </c>
      <c r="S56" s="15"/>
      <c r="T56" s="16"/>
      <c r="U56" s="16"/>
      <c r="V56" s="17" t="str">
        <f t="shared" si="3"/>
        <v/>
      </c>
      <c r="W56" s="18" t="str">
        <f>IF($U56="","",IF($U56&gt;=Anleitung!$C$24,"A",IF($U56&gt;=Anleitung!$C$25,"B","C")))</f>
        <v/>
      </c>
      <c r="X56" s="16"/>
      <c r="Y56" s="14"/>
      <c r="Z56" s="14" t="str">
        <f>IF($Q56="","",IF($R56&gt;=Anleitung!$C$27,"Überfällig",IF($R56&gt;=Anleitung!$C$26,"Bald fällig","Aktuell")))</f>
        <v/>
      </c>
      <c r="AA56" s="14"/>
      <c r="AB56" s="19"/>
    </row>
    <row r="57" spans="1:28" ht="16.5" customHeight="1" x14ac:dyDescent="0.25">
      <c r="A57" s="10"/>
      <c r="B57" s="11"/>
      <c r="C57" s="12"/>
      <c r="D57" s="12"/>
      <c r="E57" s="12"/>
      <c r="F57" s="12"/>
      <c r="G57" s="12"/>
      <c r="H57" s="13"/>
      <c r="I57" s="12"/>
      <c r="J57" s="12"/>
      <c r="K57" s="14"/>
      <c r="L57" s="12"/>
      <c r="M57" s="12"/>
      <c r="N57" s="12"/>
      <c r="O57" s="12"/>
      <c r="P57" s="15"/>
      <c r="Q57" s="15"/>
      <c r="R57" s="14" t="str">
        <f t="shared" ca="1" si="2"/>
        <v/>
      </c>
      <c r="S57" s="15"/>
      <c r="T57" s="16"/>
      <c r="U57" s="16"/>
      <c r="V57" s="17" t="str">
        <f t="shared" si="3"/>
        <v/>
      </c>
      <c r="W57" s="18" t="str">
        <f>IF($U57="","",IF($U57&gt;=Anleitung!$C$24,"A",IF($U57&gt;=Anleitung!$C$25,"B","C")))</f>
        <v/>
      </c>
      <c r="X57" s="16"/>
      <c r="Y57" s="14"/>
      <c r="Z57" s="14" t="str">
        <f>IF($Q57="","",IF($R57&gt;=Anleitung!$C$27,"Überfällig",IF($R57&gt;=Anleitung!$C$26,"Bald fällig","Aktuell")))</f>
        <v/>
      </c>
      <c r="AA57" s="14"/>
      <c r="AB57" s="19"/>
    </row>
    <row r="58" spans="1:28" ht="16.5" customHeight="1" x14ac:dyDescent="0.25">
      <c r="A58" s="10"/>
      <c r="B58" s="11"/>
      <c r="C58" s="12"/>
      <c r="D58" s="12"/>
      <c r="E58" s="12"/>
      <c r="F58" s="12"/>
      <c r="G58" s="12"/>
      <c r="H58" s="13"/>
      <c r="I58" s="12"/>
      <c r="J58" s="12"/>
      <c r="K58" s="14"/>
      <c r="L58" s="12"/>
      <c r="M58" s="12"/>
      <c r="N58" s="12"/>
      <c r="O58" s="12"/>
      <c r="P58" s="15"/>
      <c r="Q58" s="15"/>
      <c r="R58" s="14" t="str">
        <f t="shared" ca="1" si="2"/>
        <v/>
      </c>
      <c r="S58" s="15"/>
      <c r="T58" s="16"/>
      <c r="U58" s="16"/>
      <c r="V58" s="17" t="str">
        <f t="shared" si="3"/>
        <v/>
      </c>
      <c r="W58" s="18" t="str">
        <f>IF($U58="","",IF($U58&gt;=Anleitung!$C$24,"A",IF($U58&gt;=Anleitung!$C$25,"B","C")))</f>
        <v/>
      </c>
      <c r="X58" s="16"/>
      <c r="Y58" s="14"/>
      <c r="Z58" s="14" t="str">
        <f>IF($Q58="","",IF($R58&gt;=Anleitung!$C$27,"Überfällig",IF($R58&gt;=Anleitung!$C$26,"Bald fällig","Aktuell")))</f>
        <v/>
      </c>
      <c r="AA58" s="14"/>
      <c r="AB58" s="19"/>
    </row>
    <row r="59" spans="1:28" ht="16.5" customHeight="1" x14ac:dyDescent="0.25">
      <c r="A59" s="10"/>
      <c r="B59" s="11"/>
      <c r="C59" s="12"/>
      <c r="D59" s="12"/>
      <c r="E59" s="12"/>
      <c r="F59" s="12"/>
      <c r="G59" s="12"/>
      <c r="H59" s="13"/>
      <c r="I59" s="12"/>
      <c r="J59" s="12"/>
      <c r="K59" s="14"/>
      <c r="L59" s="12"/>
      <c r="M59" s="12"/>
      <c r="N59" s="12"/>
      <c r="O59" s="12"/>
      <c r="P59" s="15"/>
      <c r="Q59" s="15"/>
      <c r="R59" s="14" t="str">
        <f t="shared" ca="1" si="2"/>
        <v/>
      </c>
      <c r="S59" s="15"/>
      <c r="T59" s="16"/>
      <c r="U59" s="16"/>
      <c r="V59" s="17" t="str">
        <f t="shared" si="3"/>
        <v/>
      </c>
      <c r="W59" s="18" t="str">
        <f>IF($U59="","",IF($U59&gt;=Anleitung!$C$24,"A",IF($U59&gt;=Anleitung!$C$25,"B","C")))</f>
        <v/>
      </c>
      <c r="X59" s="16"/>
      <c r="Y59" s="14"/>
      <c r="Z59" s="14" t="str">
        <f>IF($Q59="","",IF($R59&gt;=Anleitung!$C$27,"Überfällig",IF($R59&gt;=Anleitung!$C$26,"Bald fällig","Aktuell")))</f>
        <v/>
      </c>
      <c r="AA59" s="14"/>
      <c r="AB59" s="19"/>
    </row>
    <row r="60" spans="1:28" ht="16.5" customHeight="1" x14ac:dyDescent="0.25">
      <c r="A60" s="10"/>
      <c r="B60" s="11"/>
      <c r="C60" s="12"/>
      <c r="D60" s="12"/>
      <c r="E60" s="12"/>
      <c r="F60" s="12"/>
      <c r="G60" s="12"/>
      <c r="H60" s="13"/>
      <c r="I60" s="12"/>
      <c r="J60" s="12"/>
      <c r="K60" s="14"/>
      <c r="L60" s="12"/>
      <c r="M60" s="12"/>
      <c r="N60" s="12"/>
      <c r="O60" s="12"/>
      <c r="P60" s="15"/>
      <c r="Q60" s="15"/>
      <c r="R60" s="14" t="str">
        <f t="shared" ca="1" si="2"/>
        <v/>
      </c>
      <c r="S60" s="15"/>
      <c r="T60" s="16"/>
      <c r="U60" s="16"/>
      <c r="V60" s="17" t="str">
        <f t="shared" si="3"/>
        <v/>
      </c>
      <c r="W60" s="18" t="str">
        <f>IF($U60="","",IF($U60&gt;=Anleitung!$C$24,"A",IF($U60&gt;=Anleitung!$C$25,"B","C")))</f>
        <v/>
      </c>
      <c r="X60" s="16"/>
      <c r="Y60" s="14"/>
      <c r="Z60" s="14" t="str">
        <f>IF($Q60="","",IF($R60&gt;=Anleitung!$C$27,"Überfällig",IF($R60&gt;=Anleitung!$C$26,"Bald fällig","Aktuell")))</f>
        <v/>
      </c>
      <c r="AA60" s="14"/>
      <c r="AB60" s="19"/>
    </row>
    <row r="61" spans="1:28" ht="16.5" customHeight="1" x14ac:dyDescent="0.25">
      <c r="A61" s="10"/>
      <c r="B61" s="11"/>
      <c r="C61" s="12"/>
      <c r="D61" s="12"/>
      <c r="E61" s="12"/>
      <c r="F61" s="12"/>
      <c r="G61" s="12"/>
      <c r="H61" s="13"/>
      <c r="I61" s="12"/>
      <c r="J61" s="12"/>
      <c r="K61" s="14"/>
      <c r="L61" s="12"/>
      <c r="M61" s="12"/>
      <c r="N61" s="12"/>
      <c r="O61" s="12"/>
      <c r="P61" s="15"/>
      <c r="Q61" s="15"/>
      <c r="R61" s="14" t="str">
        <f t="shared" ca="1" si="2"/>
        <v/>
      </c>
      <c r="S61" s="15"/>
      <c r="T61" s="16"/>
      <c r="U61" s="16"/>
      <c r="V61" s="17" t="str">
        <f t="shared" si="3"/>
        <v/>
      </c>
      <c r="W61" s="18" t="str">
        <f>IF($U61="","",IF($U61&gt;=Anleitung!$C$24,"A",IF($U61&gt;=Anleitung!$C$25,"B","C")))</f>
        <v/>
      </c>
      <c r="X61" s="16"/>
      <c r="Y61" s="14"/>
      <c r="Z61" s="14" t="str">
        <f>IF($Q61="","",IF($R61&gt;=Anleitung!$C$27,"Überfällig",IF($R61&gt;=Anleitung!$C$26,"Bald fällig","Aktuell")))</f>
        <v/>
      </c>
      <c r="AA61" s="14"/>
      <c r="AB61" s="19"/>
    </row>
    <row r="62" spans="1:28" ht="16.5" customHeight="1" x14ac:dyDescent="0.25">
      <c r="A62" s="10"/>
      <c r="B62" s="11"/>
      <c r="C62" s="12"/>
      <c r="D62" s="12"/>
      <c r="E62" s="12"/>
      <c r="F62" s="12"/>
      <c r="G62" s="12"/>
      <c r="H62" s="13"/>
      <c r="I62" s="12"/>
      <c r="J62" s="12"/>
      <c r="K62" s="14"/>
      <c r="L62" s="12"/>
      <c r="M62" s="12"/>
      <c r="N62" s="12"/>
      <c r="O62" s="12"/>
      <c r="P62" s="15"/>
      <c r="Q62" s="15"/>
      <c r="R62" s="14" t="str">
        <f t="shared" ca="1" si="2"/>
        <v/>
      </c>
      <c r="S62" s="15"/>
      <c r="T62" s="16"/>
      <c r="U62" s="16"/>
      <c r="V62" s="17" t="str">
        <f t="shared" si="3"/>
        <v/>
      </c>
      <c r="W62" s="18" t="str">
        <f>IF($U62="","",IF($U62&gt;=Anleitung!$C$24,"A",IF($U62&gt;=Anleitung!$C$25,"B","C")))</f>
        <v/>
      </c>
      <c r="X62" s="16"/>
      <c r="Y62" s="14"/>
      <c r="Z62" s="14" t="str">
        <f>IF($Q62="","",IF($R62&gt;=Anleitung!$C$27,"Überfällig",IF($R62&gt;=Anleitung!$C$26,"Bald fällig","Aktuell")))</f>
        <v/>
      </c>
      <c r="AA62" s="14"/>
      <c r="AB62" s="19"/>
    </row>
    <row r="63" spans="1:28" ht="16.5" customHeight="1" x14ac:dyDescent="0.25">
      <c r="A63" s="10"/>
      <c r="B63" s="11"/>
      <c r="C63" s="12"/>
      <c r="D63" s="12"/>
      <c r="E63" s="12"/>
      <c r="F63" s="12"/>
      <c r="G63" s="12"/>
      <c r="H63" s="13"/>
      <c r="I63" s="12"/>
      <c r="J63" s="12"/>
      <c r="K63" s="14"/>
      <c r="L63" s="12"/>
      <c r="M63" s="12"/>
      <c r="N63" s="12"/>
      <c r="O63" s="12"/>
      <c r="P63" s="15"/>
      <c r="Q63" s="15"/>
      <c r="R63" s="14" t="str">
        <f t="shared" ca="1" si="2"/>
        <v/>
      </c>
      <c r="S63" s="15"/>
      <c r="T63" s="16"/>
      <c r="U63" s="16"/>
      <c r="V63" s="17" t="str">
        <f t="shared" si="3"/>
        <v/>
      </c>
      <c r="W63" s="18" t="str">
        <f>IF($U63="","",IF($U63&gt;=Anleitung!$C$24,"A",IF($U63&gt;=Anleitung!$C$25,"B","C")))</f>
        <v/>
      </c>
      <c r="X63" s="16"/>
      <c r="Y63" s="14"/>
      <c r="Z63" s="14" t="str">
        <f>IF($Q63="","",IF($R63&gt;=Anleitung!$C$27,"Überfällig",IF($R63&gt;=Anleitung!$C$26,"Bald fällig","Aktuell")))</f>
        <v/>
      </c>
      <c r="AA63" s="14"/>
      <c r="AB63" s="19"/>
    </row>
    <row r="64" spans="1:28" ht="16.5" customHeight="1" x14ac:dyDescent="0.25">
      <c r="A64" s="10"/>
      <c r="B64" s="11"/>
      <c r="C64" s="12"/>
      <c r="D64" s="12"/>
      <c r="E64" s="12"/>
      <c r="F64" s="12"/>
      <c r="G64" s="12"/>
      <c r="H64" s="13"/>
      <c r="I64" s="12"/>
      <c r="J64" s="12"/>
      <c r="K64" s="14"/>
      <c r="L64" s="12"/>
      <c r="M64" s="12"/>
      <c r="N64" s="12"/>
      <c r="O64" s="12"/>
      <c r="P64" s="15"/>
      <c r="Q64" s="15"/>
      <c r="R64" s="14" t="str">
        <f t="shared" ca="1" si="2"/>
        <v/>
      </c>
      <c r="S64" s="15"/>
      <c r="T64" s="16"/>
      <c r="U64" s="16"/>
      <c r="V64" s="17" t="str">
        <f t="shared" si="3"/>
        <v/>
      </c>
      <c r="W64" s="18" t="str">
        <f>IF($U64="","",IF($U64&gt;=Anleitung!$C$24,"A",IF($U64&gt;=Anleitung!$C$25,"B","C")))</f>
        <v/>
      </c>
      <c r="X64" s="16"/>
      <c r="Y64" s="14"/>
      <c r="Z64" s="14" t="str">
        <f>IF($Q64="","",IF($R64&gt;=Anleitung!$C$27,"Überfällig",IF($R64&gt;=Anleitung!$C$26,"Bald fällig","Aktuell")))</f>
        <v/>
      </c>
      <c r="AA64" s="14"/>
      <c r="AB64" s="19"/>
    </row>
  </sheetData>
  <autoFilter ref="A4:AB64" xr:uid="{00000000-0009-0000-0000-000000000000}"/>
  <mergeCells count="2">
    <mergeCell ref="A1:AB1"/>
    <mergeCell ref="A2:AB2"/>
  </mergeCells>
  <conditionalFormatting sqref="A5:AB64">
    <cfRule type="expression" dxfId="11" priority="14">
      <formula>MOD(ROW(),2)=0</formula>
    </cfRule>
  </conditionalFormatting>
  <conditionalFormatting sqref="M5:M64">
    <cfRule type="expression" dxfId="10" priority="11">
      <formula>OR($M5="Inaktiv",$M5="Gesperrt")</formula>
    </cfRule>
    <cfRule type="expression" dxfId="9" priority="12">
      <formula>$M5="VIP"</formula>
    </cfRule>
  </conditionalFormatting>
  <conditionalFormatting sqref="U5:U64">
    <cfRule type="dataBar" priority="13">
      <dataBar>
        <cfvo type="num" val="0"/>
        <cfvo type="max"/>
        <color rgb="FF2F5D8C"/>
      </dataBar>
      <extLst>
        <ext xmlns:x14="http://schemas.microsoft.com/office/spreadsheetml/2009/9/main" uri="{B025F937-C7B1-47D3-B67F-A62EFF666E3E}">
          <x14:id>{256BE8AC-90ED-43ED-8C4E-DFFE4C4EF087}</x14:id>
        </ext>
      </extLst>
    </cfRule>
  </conditionalFormatting>
  <conditionalFormatting sqref="V5:V64">
    <cfRule type="cellIs" dxfId="8" priority="9" operator="lessThan">
      <formula>0</formula>
    </cfRule>
    <cfRule type="cellIs" dxfId="7" priority="10" operator="greaterThan">
      <formula>0</formula>
    </cfRule>
  </conditionalFormatting>
  <conditionalFormatting sqref="W5:W64">
    <cfRule type="expression" dxfId="6" priority="5">
      <formula>$W5="A"</formula>
    </cfRule>
    <cfRule type="expression" dxfId="5" priority="6">
      <formula>$W5="B"</formula>
    </cfRule>
    <cfRule type="expression" dxfId="4" priority="7">
      <formula>$W5="C"</formula>
    </cfRule>
  </conditionalFormatting>
  <conditionalFormatting sqref="X5:X64">
    <cfRule type="cellIs" dxfId="3" priority="8" operator="greaterThan">
      <formula>0</formula>
    </cfRule>
  </conditionalFormatting>
  <conditionalFormatting sqref="Z5:Z64">
    <cfRule type="expression" dxfId="2" priority="2">
      <formula>$Z5="Überfällig"</formula>
    </cfRule>
    <cfRule type="expression" dxfId="1" priority="3">
      <formula>$Z5="Bald fällig"</formula>
    </cfRule>
    <cfRule type="expression" dxfId="0" priority="4">
      <formula>$Z5="Aktuell"</formula>
    </cfRule>
  </conditionalFormatting>
  <dataValidations count="10">
    <dataValidation type="list" allowBlank="1" errorTitle="Ungültige Eingabe" error="Bitte einen Wert aus der Liste wählen (Auswahllisten im Blatt „Anleitung“)." promptTitle="Land" prompt="Wert aus der Dropdown-Liste auswählen." sqref="J5:J64" xr:uid="{00000000-0002-0000-0000-000000000000}">
      <formula1>Liste_Land</formula1>
      <formula2>0</formula2>
    </dataValidation>
    <dataValidation type="list" allowBlank="1" errorTitle="Ungültige Eingabe" error="Bitte einen Wert aus der Liste wählen (Auswahllisten im Blatt „Anleitung“)." promptTitle="Region" prompt="Wert aus der Dropdown-Liste auswählen." sqref="K5:K64" xr:uid="{00000000-0002-0000-0000-000001000000}">
      <formula1>Liste_Region</formula1>
      <formula2>0</formula2>
    </dataValidation>
    <dataValidation type="list" allowBlank="1" errorTitle="Ungültige Eingabe" error="Bitte einen Wert aus der Liste wählen (Auswahllisten im Blatt „Anleitung“)." promptTitle="Branche" prompt="Wert aus der Dropdown-Liste auswählen." sqref="L5:L64" xr:uid="{00000000-0002-0000-0000-000002000000}">
      <formula1>Liste_Branche</formula1>
      <formula2>0</formula2>
    </dataValidation>
    <dataValidation type="list" allowBlank="1" errorTitle="Ungültige Eingabe" error="Bitte einen Wert aus der Liste wählen (Auswahllisten im Blatt „Anleitung“)." promptTitle="Kundenstatus" prompt="Wert aus der Dropdown-Liste auswählen." sqref="M5:M64" xr:uid="{00000000-0002-0000-0000-000003000000}">
      <formula1>Liste_Kundenstatus</formula1>
      <formula2>0</formula2>
    </dataValidation>
    <dataValidation type="list" allowBlank="1" errorTitle="Ungültige Eingabe" error="Bitte einen Wert aus der Liste wählen (Auswahllisten im Blatt „Anleitung“)." promptTitle="Kundentyp" prompt="Wert aus der Dropdown-Liste auswählen." sqref="N5:N64" xr:uid="{00000000-0002-0000-0000-000004000000}">
      <formula1>Liste_Kundentyp</formula1>
      <formula2>0</formula2>
    </dataValidation>
    <dataValidation type="list" allowBlank="1" errorTitle="Ungültige Eingabe" error="Bitte einen Wert aus der Liste wählen (Auswahllisten im Blatt „Anleitung“)." promptTitle="Kundenbetreuer" prompt="Wert aus der Dropdown-Liste auswählen." sqref="O5:O64" xr:uid="{00000000-0002-0000-0000-000005000000}">
      <formula1>Liste_Kundenbetreuer</formula1>
      <formula2>0</formula2>
    </dataValidation>
    <dataValidation type="list" allowBlank="1" errorTitle="Ungültige Eingabe" error="Bitte einen Wert aus der Liste wählen (Auswahllisten im Blatt „Anleitung“)." promptTitle="Zahlungsziel" prompt="Wert aus der Dropdown-Liste auswählen." sqref="Y5:Y64" xr:uid="{00000000-0002-0000-0000-000006000000}">
      <formula1>Liste_Zahlungsziel</formula1>
      <formula2>0</formula2>
    </dataValidation>
    <dataValidation type="list" allowBlank="1" errorTitle="Ungültige Eingabe" error="Bitte einen Wert aus der Liste wählen (Auswahllisten im Blatt „Anleitung“)." promptTitle="Newsletter" prompt="Wert aus der Dropdown-Liste auswählen." sqref="AA5:AA64" xr:uid="{00000000-0002-0000-0000-000007000000}">
      <formula1>Liste_Newsletter</formula1>
      <formula2>0</formula2>
    </dataValidation>
    <dataValidation type="date" allowBlank="1" errorTitle="Ungültiges Datum" error="Bitte ein gültiges Datum im Format TT.MM.JJJJ eingeben." sqref="S5:S64 P5:Q64" xr:uid="{00000000-0002-0000-0000-000008000000}">
      <formula1>DATE(2000,1,1)</formula1>
      <formula2>DATE(2099,12,31)</formula2>
    </dataValidation>
    <dataValidation type="decimal" operator="greaterThanOrEqual" allowBlank="1" errorTitle="Ungültiger Betrag" error="Bitte einen Betrag von 0 oder größer eingeben." sqref="T5:U64 X5:X64" xr:uid="{00000000-0002-0000-0000-00000B000000}">
      <formula1>0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56BE8AC-90ED-43ED-8C4E-DFFE4C4EF087}">
            <x14:dataBar axisPosition="none">
              <x14:cfvo type="num">
                <xm:f>0</xm:f>
              </x14:cfvo>
              <x14:cfvo type="max"/>
              <x14:negativeFillColor rgb="FF2F5D8C"/>
            </x14:dataBar>
          </x14:cfRule>
          <xm:sqref>U5:U64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6324F"/>
    <pageSetUpPr fitToPage="1"/>
  </sheetPr>
  <dimension ref="A1:L39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30" customWidth="1"/>
    <col min="3" max="3" width="16" customWidth="1"/>
    <col min="4" max="4" width="2" customWidth="1"/>
    <col min="5" max="5" width="20" customWidth="1"/>
    <col min="6" max="6" width="12" customWidth="1"/>
    <col min="7" max="7" width="15" customWidth="1"/>
    <col min="8" max="8" width="2" customWidth="1"/>
    <col min="9" max="9" width="20" customWidth="1"/>
    <col min="10" max="10" width="11" customWidth="1"/>
    <col min="11" max="11" width="15" customWidth="1"/>
    <col min="12" max="12" width="12" customWidth="1"/>
  </cols>
  <sheetData>
    <row r="1" spans="1:12" ht="37.5" customHeight="1" x14ac:dyDescent="0.25">
      <c r="A1" s="7" t="s">
        <v>354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9.5" customHeight="1" x14ac:dyDescent="0.25">
      <c r="A2" s="6" t="s">
        <v>355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4" spans="1:12" ht="24" customHeight="1" x14ac:dyDescent="0.25">
      <c r="B4" s="5" t="s">
        <v>356</v>
      </c>
      <c r="C4" s="5"/>
      <c r="E4" s="5" t="s">
        <v>357</v>
      </c>
      <c r="F4" s="5"/>
      <c r="G4" s="5"/>
      <c r="I4" s="5" t="s">
        <v>358</v>
      </c>
      <c r="J4" s="5"/>
      <c r="K4" s="5"/>
      <c r="L4" s="5"/>
    </row>
    <row r="5" spans="1:12" ht="21.75" customHeight="1" x14ac:dyDescent="0.25">
      <c r="B5" s="20" t="s">
        <v>359</v>
      </c>
      <c r="C5" s="21">
        <f>COUNTA(Kundenliste!$A$5:$A$64)</f>
        <v>30</v>
      </c>
      <c r="E5" s="22" t="s">
        <v>360</v>
      </c>
      <c r="F5" s="22" t="s">
        <v>361</v>
      </c>
      <c r="G5" s="22" t="s">
        <v>362</v>
      </c>
      <c r="I5" s="22" t="s">
        <v>363</v>
      </c>
      <c r="J5" s="22" t="s">
        <v>364</v>
      </c>
      <c r="K5" s="22" t="s">
        <v>362</v>
      </c>
      <c r="L5" s="22" t="s">
        <v>365</v>
      </c>
    </row>
    <row r="6" spans="1:12" ht="18.75" customHeight="1" x14ac:dyDescent="0.25">
      <c r="B6" s="20" t="s">
        <v>366</v>
      </c>
      <c r="C6" s="21">
        <f>COUNTIF(Kundenliste!$M$5:$M$64,"Aktiv")+COUNTIF(Kundenliste!$M$5:$M$64,"VIP")</f>
        <v>24</v>
      </c>
      <c r="E6" s="20" t="s">
        <v>41</v>
      </c>
      <c r="F6" s="23">
        <f>COUNTIF(Kundenliste!$M$5:$M$64,$E6)</f>
        <v>22</v>
      </c>
      <c r="G6" s="24">
        <f>SUMIF(Kundenliste!$M$5:$M$64,$E6,Kundenliste!$U$5:$U$64)</f>
        <v>1427030</v>
      </c>
      <c r="I6" s="10" t="s">
        <v>367</v>
      </c>
      <c r="J6" s="23">
        <f>COUNTIF(Kundenliste!$W$5:$W$64,$I6)</f>
        <v>8</v>
      </c>
      <c r="K6" s="24">
        <f>SUMIF(Kundenliste!$W$5:$W$64,$I6,Kundenliste!$U$5:$U$64)</f>
        <v>1004350</v>
      </c>
      <c r="L6" s="17">
        <f>IFERROR($K6/$K$9,0)</f>
        <v>0.56815803318380065</v>
      </c>
    </row>
    <row r="7" spans="1:12" ht="18.75" customHeight="1" x14ac:dyDescent="0.25">
      <c r="B7" s="20" t="s">
        <v>368</v>
      </c>
      <c r="C7" s="21">
        <f>COUNTIF(Kundenliste!$M$5:$M$64,"Interessent")</f>
        <v>3</v>
      </c>
      <c r="E7" s="20" t="s">
        <v>153</v>
      </c>
      <c r="F7" s="23">
        <f>COUNTIF(Kundenliste!$M$5:$M$64,$E7)</f>
        <v>3</v>
      </c>
      <c r="G7" s="24">
        <f>SUMIF(Kundenliste!$M$5:$M$64,$E7,Kundenliste!$U$5:$U$64)</f>
        <v>26400</v>
      </c>
      <c r="I7" s="10" t="s">
        <v>369</v>
      </c>
      <c r="J7" s="23">
        <f>COUNTIF(Kundenliste!$W$5:$W$64,$I7)</f>
        <v>15</v>
      </c>
      <c r="K7" s="24">
        <f>SUMIF(Kundenliste!$W$5:$W$64,$I7,Kundenliste!$U$5:$U$64)</f>
        <v>704400</v>
      </c>
      <c r="L7" s="17">
        <f>IFERROR($K7/$K$9,0)</f>
        <v>0.39847714300260789</v>
      </c>
    </row>
    <row r="8" spans="1:12" ht="18.75" customHeight="1" x14ac:dyDescent="0.25">
      <c r="B8" s="20" t="s">
        <v>370</v>
      </c>
      <c r="C8" s="21">
        <f>COUNTIF(Kundenliste!$M$5:$M$64,"Inaktiv")+COUNTIF(Kundenliste!$M$5:$M$64,"Gesperrt")</f>
        <v>3</v>
      </c>
      <c r="E8" s="20" t="s">
        <v>164</v>
      </c>
      <c r="F8" s="23">
        <f>COUNTIF(Kundenliste!$M$5:$M$64,$E8)</f>
        <v>2</v>
      </c>
      <c r="G8" s="24">
        <f>SUMIF(Kundenliste!$M$5:$M$64,$E8,Kundenliste!$U$5:$U$64)</f>
        <v>7000</v>
      </c>
      <c r="I8" s="10" t="s">
        <v>371</v>
      </c>
      <c r="J8" s="23">
        <f>COUNTIF(Kundenliste!$W$5:$W$64,$I8)</f>
        <v>7</v>
      </c>
      <c r="K8" s="24">
        <f>SUMIF(Kundenliste!$W$5:$W$64,$I8,Kundenliste!$U$5:$U$64)</f>
        <v>58980</v>
      </c>
      <c r="L8" s="17">
        <f>IFERROR($K8/$K$9,0)</f>
        <v>3.3364823813591439E-2</v>
      </c>
    </row>
    <row r="9" spans="1:12" ht="18.75" customHeight="1" x14ac:dyDescent="0.25">
      <c r="B9" s="20" t="s">
        <v>372</v>
      </c>
      <c r="C9" s="21">
        <f>COUNTIFS(Kundenliste!$P$5:$P$64,"&gt;="&amp;DATE(Anleitung!$C$28,1,1),Kundenliste!$P$5:$P$64,"&lt;="&amp;DATE(Anleitung!$C$28,12,31))</f>
        <v>3</v>
      </c>
      <c r="E9" s="20" t="s">
        <v>96</v>
      </c>
      <c r="F9" s="23">
        <f>COUNTIF(Kundenliste!$M$5:$M$64,$E9)</f>
        <v>2</v>
      </c>
      <c r="G9" s="24">
        <f>SUMIF(Kundenliste!$M$5:$M$64,$E9,Kundenliste!$U$5:$U$64)</f>
        <v>303700</v>
      </c>
      <c r="I9" s="25" t="s">
        <v>373</v>
      </c>
      <c r="J9" s="26">
        <f>SUM(J6:J8)</f>
        <v>30</v>
      </c>
      <c r="K9" s="27">
        <f>SUM(K6:K8)</f>
        <v>1767730</v>
      </c>
      <c r="L9" s="28">
        <f>IFERROR($K$9/$K$9,0)</f>
        <v>1</v>
      </c>
    </row>
    <row r="10" spans="1:12" ht="18.75" customHeight="1" x14ac:dyDescent="0.25">
      <c r="B10" s="20" t="s">
        <v>374</v>
      </c>
      <c r="C10" s="29">
        <f>SUM(Kundenliste!$T$5:$T$64)</f>
        <v>1645900</v>
      </c>
      <c r="E10" s="20" t="s">
        <v>342</v>
      </c>
      <c r="F10" s="23">
        <f>COUNTIF(Kundenliste!$M$5:$M$64,$E10)</f>
        <v>1</v>
      </c>
      <c r="G10" s="24">
        <f>SUMIF(Kundenliste!$M$5:$M$64,$E10,Kundenliste!$U$5:$U$64)</f>
        <v>3600</v>
      </c>
    </row>
    <row r="11" spans="1:12" ht="24" customHeight="1" x14ac:dyDescent="0.25">
      <c r="B11" s="20" t="s">
        <v>375</v>
      </c>
      <c r="C11" s="29">
        <f>SUM(Kundenliste!$U$5:$U$64)</f>
        <v>1767730</v>
      </c>
      <c r="E11" s="30" t="s">
        <v>373</v>
      </c>
      <c r="F11" s="26">
        <f>SUM(F6:F10)</f>
        <v>30</v>
      </c>
      <c r="G11" s="27">
        <f>SUM(G6:G10)</f>
        <v>1767730</v>
      </c>
      <c r="I11" s="5" t="s">
        <v>376</v>
      </c>
      <c r="J11" s="5"/>
      <c r="K11" s="5"/>
      <c r="L11" s="5"/>
    </row>
    <row r="12" spans="1:12" ht="21.75" customHeight="1" x14ac:dyDescent="0.25">
      <c r="B12" s="20" t="s">
        <v>377</v>
      </c>
      <c r="C12" s="31">
        <f>IFERROR($C$11/$C$10-1,"")</f>
        <v>7.4020292848897329E-2</v>
      </c>
      <c r="I12" s="22" t="s">
        <v>378</v>
      </c>
      <c r="J12" s="22" t="s">
        <v>364</v>
      </c>
      <c r="K12" s="22" t="s">
        <v>362</v>
      </c>
      <c r="L12" s="22" t="s">
        <v>379</v>
      </c>
    </row>
    <row r="13" spans="1:12" ht="24" customHeight="1" x14ac:dyDescent="0.25">
      <c r="B13" s="20" t="s">
        <v>380</v>
      </c>
      <c r="C13" s="32">
        <f>IFERROR($C$11/$C$5,0)</f>
        <v>58924.333333333336</v>
      </c>
      <c r="E13" s="5" t="s">
        <v>381</v>
      </c>
      <c r="F13" s="5"/>
      <c r="G13" s="5"/>
      <c r="I13" s="20" t="s">
        <v>43</v>
      </c>
      <c r="J13" s="23">
        <f>COUNTIF(Kundenliste!$O$5:$O$64,$I13)</f>
        <v>7</v>
      </c>
      <c r="K13" s="24">
        <f>SUMIF(Kundenliste!$O$5:$O$64,$I13,Kundenliste!$U$5:$U$64)</f>
        <v>278700</v>
      </c>
      <c r="L13" s="24">
        <f>IFERROR($K13/$J13,0)</f>
        <v>39814.285714285717</v>
      </c>
    </row>
    <row r="14" spans="1:12" ht="21.75" customHeight="1" x14ac:dyDescent="0.25">
      <c r="B14" s="20" t="s">
        <v>382</v>
      </c>
      <c r="C14" s="32">
        <f>SUM(Kundenliste!$X$5:$X$64)</f>
        <v>66090</v>
      </c>
      <c r="E14" s="22" t="s">
        <v>11</v>
      </c>
      <c r="F14" s="22" t="s">
        <v>364</v>
      </c>
      <c r="G14" s="22" t="s">
        <v>362</v>
      </c>
      <c r="I14" s="20" t="s">
        <v>58</v>
      </c>
      <c r="J14" s="23">
        <f>COUNTIF(Kundenliste!$O$5:$O$64,$I14)</f>
        <v>7</v>
      </c>
      <c r="K14" s="24">
        <f>SUMIF(Kundenliste!$O$5:$O$64,$I14,Kundenliste!$U$5:$U$64)</f>
        <v>478900</v>
      </c>
      <c r="L14" s="24">
        <f>IFERROR($K14/$J14,0)</f>
        <v>68414.28571428571</v>
      </c>
    </row>
    <row r="15" spans="1:12" ht="18.75" customHeight="1" x14ac:dyDescent="0.25">
      <c r="B15" s="20" t="s">
        <v>383</v>
      </c>
      <c r="C15" s="21">
        <f ca="1">COUNTIF(Kundenliste!$Z$5:$Z$64,"Überfällig")</f>
        <v>10</v>
      </c>
      <c r="E15" s="20" t="s">
        <v>55</v>
      </c>
      <c r="F15" s="23">
        <f>COUNTIF(Kundenliste!$K$5:$K$64,$E15)</f>
        <v>7</v>
      </c>
      <c r="G15" s="24">
        <f>SUMIF(Kundenliste!$K$5:$K$64,$E15,Kundenliste!$U$5:$U$64)</f>
        <v>478900</v>
      </c>
      <c r="I15" s="20" t="s">
        <v>72</v>
      </c>
      <c r="J15" s="23">
        <f>COUNTIF(Kundenliste!$O$5:$O$64,$I15)</f>
        <v>6</v>
      </c>
      <c r="K15" s="24">
        <f>SUMIF(Kundenliste!$O$5:$O$64,$I15,Kundenliste!$U$5:$U$64)</f>
        <v>448750</v>
      </c>
      <c r="L15" s="24">
        <f>IFERROR($K15/$J15,0)</f>
        <v>74791.666666666672</v>
      </c>
    </row>
    <row r="16" spans="1:12" x14ac:dyDescent="0.25">
      <c r="E16" s="20" t="s">
        <v>39</v>
      </c>
      <c r="F16" s="23">
        <f>COUNTIF(Kundenliste!$K$5:$K$64,$E16)</f>
        <v>7</v>
      </c>
      <c r="G16" s="24">
        <f>SUMIF(Kundenliste!$K$5:$K$64,$E16,Kundenliste!$U$5:$U$64)</f>
        <v>278700</v>
      </c>
      <c r="I16" s="20" t="s">
        <v>97</v>
      </c>
      <c r="J16" s="23">
        <f>COUNTIF(Kundenliste!$O$5:$O$64,$I16)</f>
        <v>6</v>
      </c>
      <c r="K16" s="24">
        <f>SUMIF(Kundenliste!$O$5:$O$64,$I16,Kundenliste!$U$5:$U$64)</f>
        <v>394280</v>
      </c>
      <c r="L16" s="24">
        <f>IFERROR($K16/$J16,0)</f>
        <v>65713.333333333328</v>
      </c>
    </row>
    <row r="17" spans="2:12" ht="24" customHeight="1" x14ac:dyDescent="0.25">
      <c r="B17" s="5" t="s">
        <v>384</v>
      </c>
      <c r="C17" s="5"/>
      <c r="E17" s="20" t="s">
        <v>94</v>
      </c>
      <c r="F17" s="23">
        <f>COUNTIF(Kundenliste!$K$5:$K$64,$E17)</f>
        <v>6</v>
      </c>
      <c r="G17" s="24">
        <f>SUMIF(Kundenliste!$K$5:$K$64,$E17,Kundenliste!$U$5:$U$64)</f>
        <v>394280</v>
      </c>
      <c r="I17" s="20" t="s">
        <v>142</v>
      </c>
      <c r="J17" s="23">
        <f>COUNTIF(Kundenliste!$O$5:$O$64,$I17)</f>
        <v>4</v>
      </c>
      <c r="K17" s="24">
        <f>SUMIF(Kundenliste!$O$5:$O$64,$I17,Kundenliste!$U$5:$U$64)</f>
        <v>167100</v>
      </c>
      <c r="L17" s="24">
        <f>IFERROR($K17/$J17,0)</f>
        <v>41775</v>
      </c>
    </row>
    <row r="18" spans="2:12" ht="21.75" customHeight="1" x14ac:dyDescent="0.25">
      <c r="B18" s="22" t="s">
        <v>385</v>
      </c>
      <c r="C18" s="22" t="s">
        <v>362</v>
      </c>
      <c r="E18" s="20" t="s">
        <v>70</v>
      </c>
      <c r="F18" s="23">
        <f>COUNTIF(Kundenliste!$K$5:$K$64,$E18)</f>
        <v>4</v>
      </c>
      <c r="G18" s="24">
        <f>SUMIF(Kundenliste!$K$5:$K$64,$E18,Kundenliste!$U$5:$U$64)</f>
        <v>325500</v>
      </c>
    </row>
    <row r="19" spans="2:12" ht="18" customHeight="1" x14ac:dyDescent="0.25">
      <c r="B19" s="20" t="str">
        <f>IFERROR(INDEX(Kundenliste!$B$5:$B$64,MATCH($C19,Kundenliste!$U$5:$U$64,0)),"")</f>
        <v>Eichfeld Systemtechnik GmbH</v>
      </c>
      <c r="C19" s="33">
        <f>IFERROR(LARGE(Kundenliste!$U$5:$U$64,1),"")</f>
        <v>191300</v>
      </c>
      <c r="E19" s="20" t="s">
        <v>183</v>
      </c>
      <c r="F19" s="23">
        <f>COUNTIF(Kundenliste!$K$5:$K$64,$E19)</f>
        <v>2</v>
      </c>
      <c r="G19" s="24">
        <f>SUMIF(Kundenliste!$K$5:$K$64,$E19,Kundenliste!$U$5:$U$64)</f>
        <v>123250</v>
      </c>
    </row>
    <row r="20" spans="2:12" ht="18" customHeight="1" x14ac:dyDescent="0.25">
      <c r="B20" s="20" t="str">
        <f>IFERROR(INDEX(Kundenliste!$B$5:$B$64,MATCH($C20,Kundenliste!$U$5:$U$64,0)),"")</f>
        <v>Bergmann &amp; Sohn Baustoffe KG</v>
      </c>
      <c r="C20" s="33">
        <f>IFERROR(LARGE(Kundenliste!$U$5:$U$64,2),"")</f>
        <v>178400</v>
      </c>
      <c r="E20" s="20" t="s">
        <v>141</v>
      </c>
      <c r="F20" s="23">
        <f>COUNTIF(Kundenliste!$K$5:$K$64,$E20)</f>
        <v>4</v>
      </c>
      <c r="G20" s="24">
        <f>SUMIF(Kundenliste!$K$5:$K$64,$E20,Kundenliste!$U$5:$U$64)</f>
        <v>167100</v>
      </c>
    </row>
    <row r="21" spans="2:12" ht="18" customHeight="1" x14ac:dyDescent="0.25">
      <c r="B21" s="20" t="str">
        <f>IFERROR(INDEX(Kundenliste!$B$5:$B$64,MATCH($C21,Kundenliste!$U$5:$U$64,0)),"")</f>
        <v>Lindhorst Agrartechnik GmbH</v>
      </c>
      <c r="C21" s="33">
        <f>IFERROR(LARGE(Kundenliste!$U$5:$U$64,3),"")</f>
        <v>134800</v>
      </c>
    </row>
    <row r="22" spans="2:12" ht="18" customHeight="1" x14ac:dyDescent="0.25">
      <c r="B22" s="20" t="str">
        <f>IFERROR(INDEX(Kundenliste!$B$5:$B$64,MATCH($C22,Kundenliste!$U$5:$U$64,0)),"")</f>
        <v>Zollhaus Spedition GmbH</v>
      </c>
      <c r="C22" s="33">
        <f>IFERROR(LARGE(Kundenliste!$U$5:$U$64,4),"")</f>
        <v>118900</v>
      </c>
    </row>
    <row r="23" spans="2:12" ht="18" customHeight="1" x14ac:dyDescent="0.25">
      <c r="B23" s="20" t="str">
        <f>IFERROR(INDEX(Kundenliste!$B$5:$B$64,MATCH($C23,Kundenliste!$U$5:$U$64,0)),"")</f>
        <v>Rheinblick Consulting GmbH</v>
      </c>
      <c r="C23" s="33">
        <f>IFERROR(LARGE(Kundenliste!$U$5:$U$64,5),"")</f>
        <v>112400</v>
      </c>
    </row>
    <row r="24" spans="2:12" ht="18" customHeight="1" x14ac:dyDescent="0.25">
      <c r="B24" s="20" t="str">
        <f>IFERROR(INDEX(Kundenliste!$B$5:$B$64,MATCH($C24,Kundenliste!$U$5:$U$64,0)),"")</f>
        <v>Aurelia Handels GmbH</v>
      </c>
      <c r="C24" s="33">
        <f>IFERROR(LARGE(Kundenliste!$U$5:$U$64,6),"")</f>
        <v>96200</v>
      </c>
    </row>
    <row r="25" spans="2:12" ht="18" customHeight="1" x14ac:dyDescent="0.25">
      <c r="B25" s="20" t="str">
        <f>IFERROR(INDEX(Kundenliste!$B$5:$B$64,MATCH($C25,Kundenliste!$U$5:$U$64,0)),"")</f>
        <v>Merkur Bürosysteme GmbH</v>
      </c>
      <c r="C25" s="33">
        <f>IFERROR(LARGE(Kundenliste!$U$5:$U$64,7),"")</f>
        <v>88650</v>
      </c>
    </row>
    <row r="26" spans="2:12" ht="18" customHeight="1" x14ac:dyDescent="0.25">
      <c r="B26" s="20" t="str">
        <f>IFERROR(INDEX(Kundenliste!$B$5:$B$64,MATCH($C26,Kundenliste!$U$5:$U$64,0)),"")</f>
        <v>Brunner Haustechnik AG</v>
      </c>
      <c r="C26" s="33">
        <f>IFERROR(LARGE(Kundenliste!$U$5:$U$64,8),"")</f>
        <v>83700</v>
      </c>
    </row>
    <row r="27" spans="2:12" ht="18" customHeight="1" x14ac:dyDescent="0.25">
      <c r="B27" s="20" t="str">
        <f>IFERROR(INDEX(Kundenliste!$B$5:$B$64,MATCH($C27,Kundenliste!$U$5:$U$64,0)),"")</f>
        <v>Talwerk Präzisionsteile GmbH</v>
      </c>
      <c r="C27" s="33">
        <f>IFERROR(LARGE(Kundenliste!$U$5:$U$64,9),"")</f>
        <v>74100</v>
      </c>
    </row>
    <row r="28" spans="2:12" ht="18" customHeight="1" x14ac:dyDescent="0.25">
      <c r="B28" s="20" t="str">
        <f>IFERROR(INDEX(Kundenliste!$B$5:$B$64,MATCH($C28,Kundenliste!$U$5:$U$64,0)),"")</f>
        <v>Delphin Logistik AG</v>
      </c>
      <c r="C28" s="33">
        <f>IFERROR(LARGE(Kundenliste!$U$5:$U$64,10),"")</f>
        <v>71250</v>
      </c>
    </row>
    <row r="39" spans="2:12" x14ac:dyDescent="0.25">
      <c r="B39" s="4" t="s">
        <v>386</v>
      </c>
      <c r="C39" s="4"/>
      <c r="D39" s="4"/>
      <c r="E39" s="4"/>
      <c r="F39" s="4"/>
      <c r="G39" s="4"/>
      <c r="H39" s="4"/>
      <c r="I39" s="4"/>
      <c r="J39" s="4"/>
      <c r="K39" s="4"/>
      <c r="L39" s="4"/>
    </row>
  </sheetData>
  <mergeCells count="9">
    <mergeCell ref="I11:L11"/>
    <mergeCell ref="E13:G13"/>
    <mergeCell ref="B17:C17"/>
    <mergeCell ref="B39:L39"/>
    <mergeCell ref="A1:L1"/>
    <mergeCell ref="A2:L2"/>
    <mergeCell ref="B4:C4"/>
    <mergeCell ref="E4:G4"/>
    <mergeCell ref="I4:L4"/>
  </mergeCells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6324F"/>
    <pageSetUpPr fitToPage="1"/>
  </sheetPr>
  <dimension ref="A1:I49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34" customWidth="1"/>
    <col min="3" max="3" width="20" customWidth="1"/>
    <col min="4" max="4" width="16" customWidth="1"/>
    <col min="5" max="5" width="18" customWidth="1"/>
    <col min="6" max="6" width="22" customWidth="1"/>
    <col min="7" max="7" width="20" customWidth="1"/>
    <col min="8" max="8" width="14" customWidth="1"/>
    <col min="9" max="9" width="16" customWidth="1"/>
  </cols>
  <sheetData>
    <row r="1" spans="1:9" ht="37.5" customHeight="1" x14ac:dyDescent="0.25">
      <c r="A1" s="7" t="s">
        <v>387</v>
      </c>
      <c r="B1" s="7"/>
      <c r="C1" s="7"/>
      <c r="D1" s="7"/>
      <c r="E1" s="7"/>
      <c r="F1" s="7"/>
      <c r="G1" s="7"/>
      <c r="H1" s="7"/>
      <c r="I1" s="7"/>
    </row>
    <row r="2" spans="1:9" ht="19.5" customHeight="1" x14ac:dyDescent="0.25">
      <c r="A2" s="6" t="s">
        <v>388</v>
      </c>
      <c r="B2" s="6"/>
      <c r="C2" s="6"/>
      <c r="D2" s="6"/>
      <c r="E2" s="6"/>
      <c r="F2" s="6"/>
      <c r="G2" s="6"/>
      <c r="H2" s="6"/>
      <c r="I2" s="6"/>
    </row>
    <row r="4" spans="1:9" ht="24" customHeight="1" x14ac:dyDescent="0.25">
      <c r="B4" s="5" t="s">
        <v>389</v>
      </c>
      <c r="C4" s="5"/>
      <c r="D4" s="5"/>
      <c r="E4" s="5"/>
      <c r="F4" s="5"/>
      <c r="G4" s="5"/>
      <c r="H4" s="5"/>
      <c r="I4" s="5"/>
    </row>
    <row r="5" spans="1:9" ht="18" customHeight="1" x14ac:dyDescent="0.25">
      <c r="B5" s="34" t="s">
        <v>390</v>
      </c>
      <c r="C5" s="3" t="s">
        <v>391</v>
      </c>
      <c r="D5" s="3"/>
      <c r="E5" s="3"/>
      <c r="F5" s="3"/>
      <c r="G5" s="3"/>
      <c r="H5" s="3"/>
      <c r="I5" s="3"/>
    </row>
    <row r="6" spans="1:9" ht="18" customHeight="1" x14ac:dyDescent="0.25">
      <c r="B6" s="34" t="s">
        <v>392</v>
      </c>
      <c r="C6" s="3" t="s">
        <v>393</v>
      </c>
      <c r="D6" s="3"/>
      <c r="E6" s="3"/>
      <c r="F6" s="3"/>
      <c r="G6" s="3"/>
      <c r="H6" s="3"/>
      <c r="I6" s="3"/>
    </row>
    <row r="7" spans="1:9" ht="18" customHeight="1" x14ac:dyDescent="0.25">
      <c r="B7" s="34" t="s">
        <v>394</v>
      </c>
      <c r="C7" s="3" t="s">
        <v>395</v>
      </c>
      <c r="D7" s="3"/>
      <c r="E7" s="3"/>
      <c r="F7" s="3"/>
      <c r="G7" s="3"/>
      <c r="H7" s="3"/>
      <c r="I7" s="3"/>
    </row>
    <row r="8" spans="1:9" ht="18" customHeight="1" x14ac:dyDescent="0.25">
      <c r="B8" s="34" t="s">
        <v>396</v>
      </c>
      <c r="C8" s="3" t="s">
        <v>397</v>
      </c>
      <c r="D8" s="3"/>
      <c r="E8" s="3"/>
      <c r="F8" s="3"/>
      <c r="G8" s="3"/>
      <c r="H8" s="3"/>
      <c r="I8" s="3"/>
    </row>
    <row r="9" spans="1:9" ht="18" customHeight="1" x14ac:dyDescent="0.25">
      <c r="B9" s="34" t="s">
        <v>398</v>
      </c>
      <c r="C9" s="3" t="s">
        <v>399</v>
      </c>
      <c r="D9" s="3"/>
      <c r="E9" s="3"/>
      <c r="F9" s="3"/>
      <c r="G9" s="3"/>
      <c r="H9" s="3"/>
      <c r="I9" s="3"/>
    </row>
    <row r="10" spans="1:9" ht="18" customHeight="1" x14ac:dyDescent="0.25">
      <c r="B10" s="34" t="s">
        <v>400</v>
      </c>
      <c r="C10" s="3" t="s">
        <v>401</v>
      </c>
      <c r="D10" s="3"/>
      <c r="E10" s="3"/>
      <c r="F10" s="3"/>
      <c r="G10" s="3"/>
      <c r="H10" s="3"/>
      <c r="I10" s="3"/>
    </row>
    <row r="12" spans="1:9" ht="24" customHeight="1" x14ac:dyDescent="0.25">
      <c r="B12" s="5" t="s">
        <v>402</v>
      </c>
      <c r="C12" s="5"/>
      <c r="D12" s="5"/>
      <c r="E12" s="5"/>
      <c r="F12" s="5"/>
      <c r="G12" s="5"/>
      <c r="H12" s="5"/>
      <c r="I12" s="5"/>
    </row>
    <row r="13" spans="1:9" ht="18" customHeight="1" x14ac:dyDescent="0.25">
      <c r="B13" s="25" t="s">
        <v>403</v>
      </c>
      <c r="C13" s="2" t="s">
        <v>404</v>
      </c>
      <c r="D13" s="2"/>
      <c r="E13" s="2"/>
      <c r="F13" s="2"/>
      <c r="G13" s="2"/>
      <c r="H13" s="2"/>
      <c r="I13" s="2"/>
    </row>
    <row r="14" spans="1:9" ht="18" customHeight="1" x14ac:dyDescent="0.25">
      <c r="B14" s="35" t="s">
        <v>405</v>
      </c>
      <c r="C14" s="2" t="s">
        <v>406</v>
      </c>
      <c r="D14" s="2"/>
      <c r="E14" s="2"/>
      <c r="F14" s="2"/>
      <c r="G14" s="2"/>
      <c r="H14" s="2"/>
      <c r="I14" s="2"/>
    </row>
    <row r="15" spans="1:9" ht="18" customHeight="1" x14ac:dyDescent="0.25">
      <c r="B15" s="36" t="s">
        <v>407</v>
      </c>
      <c r="C15" s="2" t="s">
        <v>408</v>
      </c>
      <c r="D15" s="2"/>
      <c r="E15" s="2"/>
      <c r="F15" s="2"/>
      <c r="G15" s="2"/>
      <c r="H15" s="2"/>
      <c r="I15" s="2"/>
    </row>
    <row r="16" spans="1:9" ht="18" customHeight="1" x14ac:dyDescent="0.25">
      <c r="B16" s="37" t="s">
        <v>409</v>
      </c>
      <c r="C16" s="2" t="s">
        <v>410</v>
      </c>
      <c r="D16" s="2"/>
      <c r="E16" s="2"/>
      <c r="F16" s="2"/>
      <c r="G16" s="2"/>
      <c r="H16" s="2"/>
      <c r="I16" s="2"/>
    </row>
    <row r="17" spans="2:9" ht="18" customHeight="1" x14ac:dyDescent="0.25">
      <c r="B17" s="38" t="s">
        <v>411</v>
      </c>
      <c r="C17" s="2" t="s">
        <v>412</v>
      </c>
      <c r="D17" s="2"/>
      <c r="E17" s="2"/>
      <c r="F17" s="2"/>
      <c r="G17" s="2"/>
      <c r="H17" s="2"/>
      <c r="I17" s="2"/>
    </row>
    <row r="18" spans="2:9" ht="18" customHeight="1" x14ac:dyDescent="0.25">
      <c r="B18" s="36" t="s">
        <v>413</v>
      </c>
      <c r="C18" s="2" t="s">
        <v>414</v>
      </c>
      <c r="D18" s="2"/>
      <c r="E18" s="2"/>
      <c r="F18" s="2"/>
      <c r="G18" s="2"/>
      <c r="H18" s="2"/>
      <c r="I18" s="2"/>
    </row>
    <row r="22" spans="2:9" ht="24" customHeight="1" x14ac:dyDescent="0.25">
      <c r="B22" s="5" t="s">
        <v>415</v>
      </c>
      <c r="C22" s="5"/>
      <c r="D22" s="5"/>
      <c r="E22" s="5"/>
      <c r="F22" s="5"/>
      <c r="G22" s="5"/>
      <c r="H22" s="5"/>
      <c r="I22" s="5"/>
    </row>
    <row r="23" spans="2:9" x14ac:dyDescent="0.25">
      <c r="B23" s="39" t="s">
        <v>416</v>
      </c>
      <c r="C23" s="40" t="s">
        <v>417</v>
      </c>
      <c r="D23" s="1" t="s">
        <v>418</v>
      </c>
      <c r="E23" s="1"/>
      <c r="F23" s="1"/>
      <c r="G23" s="1"/>
      <c r="H23" s="1"/>
      <c r="I23" s="1"/>
    </row>
    <row r="24" spans="2:9" ht="18" customHeight="1" x14ac:dyDescent="0.25">
      <c r="B24" s="20" t="s">
        <v>419</v>
      </c>
      <c r="C24" s="41">
        <v>80000</v>
      </c>
      <c r="D24" s="4" t="s">
        <v>420</v>
      </c>
      <c r="E24" s="4"/>
      <c r="F24" s="4"/>
      <c r="G24" s="4"/>
      <c r="H24" s="4"/>
      <c r="I24" s="4"/>
    </row>
    <row r="25" spans="2:9" ht="18" customHeight="1" x14ac:dyDescent="0.25">
      <c r="B25" s="20" t="s">
        <v>421</v>
      </c>
      <c r="C25" s="41">
        <v>25000</v>
      </c>
      <c r="D25" s="4" t="s">
        <v>422</v>
      </c>
      <c r="E25" s="4"/>
      <c r="F25" s="4"/>
      <c r="G25" s="4"/>
      <c r="H25" s="4"/>
      <c r="I25" s="4"/>
    </row>
    <row r="26" spans="2:9" ht="18" customHeight="1" x14ac:dyDescent="0.25">
      <c r="B26" s="20" t="s">
        <v>423</v>
      </c>
      <c r="C26" s="42">
        <v>45</v>
      </c>
      <c r="D26" s="4" t="s">
        <v>424</v>
      </c>
      <c r="E26" s="4"/>
      <c r="F26" s="4"/>
      <c r="G26" s="4"/>
      <c r="H26" s="4"/>
      <c r="I26" s="4"/>
    </row>
    <row r="27" spans="2:9" ht="18" customHeight="1" x14ac:dyDescent="0.25">
      <c r="B27" s="20" t="s">
        <v>425</v>
      </c>
      <c r="C27" s="42">
        <v>90</v>
      </c>
      <c r="D27" s="4" t="s">
        <v>426</v>
      </c>
      <c r="E27" s="4"/>
      <c r="F27" s="4"/>
      <c r="G27" s="4"/>
      <c r="H27" s="4"/>
      <c r="I27" s="4"/>
    </row>
    <row r="28" spans="2:9" ht="18" customHeight="1" x14ac:dyDescent="0.25">
      <c r="B28" s="20" t="s">
        <v>427</v>
      </c>
      <c r="C28" s="42">
        <v>2026</v>
      </c>
      <c r="D28" s="4" t="s">
        <v>428</v>
      </c>
      <c r="E28" s="4"/>
      <c r="F28" s="4"/>
      <c r="G28" s="4"/>
      <c r="H28" s="4"/>
      <c r="I28" s="4"/>
    </row>
    <row r="29" spans="2:9" ht="18" customHeight="1" x14ac:dyDescent="0.25">
      <c r="B29" s="20" t="s">
        <v>429</v>
      </c>
      <c r="C29" s="42">
        <v>30</v>
      </c>
      <c r="D29" s="4" t="s">
        <v>430</v>
      </c>
      <c r="E29" s="4"/>
      <c r="F29" s="4"/>
      <c r="G29" s="4"/>
      <c r="H29" s="4"/>
      <c r="I29" s="4"/>
    </row>
    <row r="31" spans="2:9" ht="24" customHeight="1" x14ac:dyDescent="0.25">
      <c r="B31" s="5" t="s">
        <v>431</v>
      </c>
      <c r="C31" s="5"/>
      <c r="D31" s="5"/>
      <c r="E31" s="5"/>
      <c r="F31" s="5"/>
      <c r="G31" s="5"/>
      <c r="H31" s="5"/>
      <c r="I31" s="5"/>
    </row>
    <row r="32" spans="2:9" ht="21.75" customHeight="1" x14ac:dyDescent="0.25">
      <c r="B32" s="25" t="s">
        <v>13</v>
      </c>
      <c r="C32" s="25" t="s">
        <v>14</v>
      </c>
      <c r="D32" s="25" t="s">
        <v>11</v>
      </c>
      <c r="E32" s="25" t="s">
        <v>10</v>
      </c>
      <c r="F32" s="25" t="s">
        <v>12</v>
      </c>
      <c r="G32" s="25" t="s">
        <v>15</v>
      </c>
      <c r="H32" s="25" t="s">
        <v>27</v>
      </c>
      <c r="I32" s="25" t="s">
        <v>432</v>
      </c>
    </row>
    <row r="33" spans="2:9" x14ac:dyDescent="0.25">
      <c r="B33" s="14" t="s">
        <v>41</v>
      </c>
      <c r="C33" s="14" t="s">
        <v>154</v>
      </c>
      <c r="D33" s="14" t="s">
        <v>55</v>
      </c>
      <c r="E33" s="14" t="s">
        <v>38</v>
      </c>
      <c r="F33" s="14" t="s">
        <v>40</v>
      </c>
      <c r="G33" s="14" t="s">
        <v>43</v>
      </c>
      <c r="H33" s="14" t="s">
        <v>44</v>
      </c>
      <c r="I33" s="14">
        <v>7</v>
      </c>
    </row>
    <row r="34" spans="2:9" x14ac:dyDescent="0.25">
      <c r="B34" s="14" t="s">
        <v>153</v>
      </c>
      <c r="C34" s="14" t="s">
        <v>42</v>
      </c>
      <c r="D34" s="14" t="s">
        <v>39</v>
      </c>
      <c r="E34" s="14" t="s">
        <v>140</v>
      </c>
      <c r="F34" s="14" t="s">
        <v>95</v>
      </c>
      <c r="G34" s="14" t="s">
        <v>58</v>
      </c>
      <c r="H34" s="14" t="s">
        <v>59</v>
      </c>
      <c r="I34" s="14">
        <v>14</v>
      </c>
    </row>
    <row r="35" spans="2:9" x14ac:dyDescent="0.25">
      <c r="B35" s="14" t="s">
        <v>164</v>
      </c>
      <c r="C35" s="14" t="s">
        <v>57</v>
      </c>
      <c r="D35" s="14" t="s">
        <v>94</v>
      </c>
      <c r="E35" s="14" t="s">
        <v>332</v>
      </c>
      <c r="F35" s="14" t="s">
        <v>108</v>
      </c>
      <c r="G35" s="14" t="s">
        <v>72</v>
      </c>
      <c r="I35" s="14">
        <v>30</v>
      </c>
    </row>
    <row r="36" spans="2:9" x14ac:dyDescent="0.25">
      <c r="B36" s="14" t="s">
        <v>96</v>
      </c>
      <c r="C36" s="14" t="s">
        <v>184</v>
      </c>
      <c r="D36" s="14" t="s">
        <v>70</v>
      </c>
      <c r="E36" s="14" t="s">
        <v>152</v>
      </c>
      <c r="F36" s="14" t="s">
        <v>71</v>
      </c>
      <c r="G36" s="14" t="s">
        <v>97</v>
      </c>
      <c r="I36" s="14">
        <v>45</v>
      </c>
    </row>
    <row r="37" spans="2:9" x14ac:dyDescent="0.25">
      <c r="B37" s="14" t="s">
        <v>342</v>
      </c>
      <c r="C37" s="14" t="s">
        <v>195</v>
      </c>
      <c r="D37" s="14" t="s">
        <v>183</v>
      </c>
      <c r="E37" s="14" t="s">
        <v>433</v>
      </c>
      <c r="F37" s="14" t="s">
        <v>56</v>
      </c>
      <c r="G37" s="14" t="s">
        <v>142</v>
      </c>
      <c r="I37" s="14">
        <v>60</v>
      </c>
    </row>
    <row r="38" spans="2:9" x14ac:dyDescent="0.25">
      <c r="D38" s="14" t="s">
        <v>141</v>
      </c>
      <c r="F38" s="14" t="s">
        <v>130</v>
      </c>
    </row>
    <row r="39" spans="2:9" x14ac:dyDescent="0.25">
      <c r="F39" s="14" t="s">
        <v>83</v>
      </c>
    </row>
    <row r="40" spans="2:9" x14ac:dyDescent="0.25">
      <c r="F40" s="14" t="s">
        <v>322</v>
      </c>
    </row>
    <row r="41" spans="2:9" x14ac:dyDescent="0.25">
      <c r="F41" s="14" t="s">
        <v>119</v>
      </c>
    </row>
    <row r="44" spans="2:9" ht="24" customHeight="1" x14ac:dyDescent="0.25">
      <c r="B44" s="5" t="s">
        <v>434</v>
      </c>
      <c r="C44" s="5"/>
      <c r="D44" s="5"/>
      <c r="E44" s="5"/>
      <c r="F44" s="5"/>
      <c r="G44" s="5"/>
      <c r="H44" s="5"/>
      <c r="I44" s="5"/>
    </row>
    <row r="45" spans="2:9" ht="18" customHeight="1" x14ac:dyDescent="0.25">
      <c r="B45" s="43" t="s">
        <v>435</v>
      </c>
      <c r="C45" s="3" t="s">
        <v>436</v>
      </c>
      <c r="D45" s="3"/>
      <c r="E45" s="3"/>
      <c r="F45" s="3"/>
      <c r="G45" s="3"/>
      <c r="H45" s="3"/>
      <c r="I45" s="3"/>
    </row>
    <row r="46" spans="2:9" ht="18" customHeight="1" x14ac:dyDescent="0.25">
      <c r="B46" s="43" t="s">
        <v>435</v>
      </c>
      <c r="C46" s="3" t="s">
        <v>437</v>
      </c>
      <c r="D46" s="3"/>
      <c r="E46" s="3"/>
      <c r="F46" s="3"/>
      <c r="G46" s="3"/>
      <c r="H46" s="3"/>
      <c r="I46" s="3"/>
    </row>
    <row r="47" spans="2:9" ht="18" customHeight="1" x14ac:dyDescent="0.25">
      <c r="B47" s="43" t="s">
        <v>435</v>
      </c>
      <c r="C47" s="3" t="s">
        <v>438</v>
      </c>
      <c r="D47" s="3"/>
      <c r="E47" s="3"/>
      <c r="F47" s="3"/>
      <c r="G47" s="3"/>
      <c r="H47" s="3"/>
      <c r="I47" s="3"/>
    </row>
    <row r="48" spans="2:9" ht="18" customHeight="1" x14ac:dyDescent="0.25">
      <c r="B48" s="43" t="s">
        <v>435</v>
      </c>
      <c r="C48" s="3" t="s">
        <v>439</v>
      </c>
      <c r="D48" s="3"/>
      <c r="E48" s="3"/>
      <c r="F48" s="3"/>
      <c r="G48" s="3"/>
      <c r="H48" s="3"/>
      <c r="I48" s="3"/>
    </row>
    <row r="49" spans="2:9" ht="18" customHeight="1" x14ac:dyDescent="0.25">
      <c r="B49" s="43" t="s">
        <v>435</v>
      </c>
      <c r="C49" s="3" t="s">
        <v>440</v>
      </c>
      <c r="D49" s="3"/>
      <c r="E49" s="3"/>
      <c r="F49" s="3"/>
      <c r="G49" s="3"/>
      <c r="H49" s="3"/>
      <c r="I49" s="3"/>
    </row>
  </sheetData>
  <mergeCells count="31">
    <mergeCell ref="C49:I49"/>
    <mergeCell ref="B44:I44"/>
    <mergeCell ref="C45:I45"/>
    <mergeCell ref="C46:I46"/>
    <mergeCell ref="C47:I47"/>
    <mergeCell ref="C48:I48"/>
    <mergeCell ref="D26:I26"/>
    <mergeCell ref="D27:I27"/>
    <mergeCell ref="D28:I28"/>
    <mergeCell ref="D29:I29"/>
    <mergeCell ref="B31:I31"/>
    <mergeCell ref="C18:I18"/>
    <mergeCell ref="B22:I22"/>
    <mergeCell ref="D23:I23"/>
    <mergeCell ref="D24:I24"/>
    <mergeCell ref="D25:I25"/>
    <mergeCell ref="C13:I13"/>
    <mergeCell ref="C14:I14"/>
    <mergeCell ref="C15:I15"/>
    <mergeCell ref="C16:I16"/>
    <mergeCell ref="C17:I17"/>
    <mergeCell ref="C7:I7"/>
    <mergeCell ref="C8:I8"/>
    <mergeCell ref="C9:I9"/>
    <mergeCell ref="C10:I10"/>
    <mergeCell ref="B12:I12"/>
    <mergeCell ref="A1:I1"/>
    <mergeCell ref="A2:I2"/>
    <mergeCell ref="B4:I4"/>
    <mergeCell ref="C5:I5"/>
    <mergeCell ref="C6:I6"/>
  </mergeCell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</vt:i4>
      </vt:variant>
    </vt:vector>
  </HeadingPairs>
  <TitlesOfParts>
    <vt:vector size="12" baseType="lpstr">
      <vt:lpstr>Kundenliste</vt:lpstr>
      <vt:lpstr>Auswertung</vt:lpstr>
      <vt:lpstr>Anleitung</vt:lpstr>
      <vt:lpstr>Kundenliste!Drucktitel</vt:lpstr>
      <vt:lpstr>Liste_Branche</vt:lpstr>
      <vt:lpstr>Liste_Kundenbetreuer</vt:lpstr>
      <vt:lpstr>Liste_Kundenstatus</vt:lpstr>
      <vt:lpstr>Liste_Kundentyp</vt:lpstr>
      <vt:lpstr>Liste_Land</vt:lpstr>
      <vt:lpstr>Liste_Newsletter</vt:lpstr>
      <vt:lpstr>Liste_Region</vt:lpstr>
      <vt:lpstr>Liste_Zahlungsziel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2026-08-21T17:39:56Z</dcterms:created>
  <dcterms:modified xsi:type="dcterms:W3CDTF">2026-08-22T05:45:11Z</dcterms:modified>
  <dc:language>en-US</dc:language>
</cp:coreProperties>
</file>