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ukosten" sheetId="1" state="visible" r:id="rId3"/>
    <sheet name="Parameter" sheetId="2" state="visible" r:id="rId4"/>
  </sheets>
  <definedNames>
    <definedName function="false" hidden="false" localSheetId="0" name="_xlnm.Print_Area" vbProcedure="false">Baukosten!$A$1:$O$132</definedName>
    <definedName function="false" hidden="false" localSheetId="0" name="_xlnm.Print_Titles" vbProcedure="false">Baukosten!$26:$26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<sst xmlns="http://schemas.openxmlformats.org/spreadsheetml/2006/main" count="340" uniqueCount="247">
  <si>
    <t xml:space="preserve">BAUKOSTEN</t>
  </si>
  <si>
    <t xml:space="preserve">Projekt-Nr. BV-2026-014</t>
  </si>
  <si>
    <t xml:space="preserve">Kostenaufstellung und Kostenkontrolle nach DIN 276  ·  Kalenderjahr 2026</t>
  </si>
  <si>
    <t xml:space="preserve">Stand der Auswertung: 31.07.2026</t>
  </si>
  <si>
    <t xml:space="preserve">PROJEKTDATEN</t>
  </si>
  <si>
    <t xml:space="preserve">BAUVORHABEN</t>
  </si>
  <si>
    <t xml:space="preserve">BAUHERR / AUFTRAGGEBER</t>
  </si>
  <si>
    <t xml:space="preserve">STANDORT</t>
  </si>
  <si>
    <t xml:space="preserve">PLANUNGS- / KOSTENSTAND</t>
  </si>
  <si>
    <t xml:space="preserve">Musterprojekt – Neubau Wohn- und Geschäftsgebäude</t>
  </si>
  <si>
    <t xml:space="preserve">Musterbau Projektentwicklung GmbH</t>
  </si>
  <si>
    <t xml:space="preserve">Musterstadt, Baufeld 3</t>
  </si>
  <si>
    <t xml:space="preserve">Kostenberechnung nach DIN 276</t>
  </si>
  <si>
    <t xml:space="preserve">BAUBEGINN</t>
  </si>
  <si>
    <t xml:space="preserve">GEPLANTE FERTIGSTELLUNG</t>
  </si>
  <si>
    <t xml:space="preserve">BEARBEITUNG / KOSTENVERANTWORTUNG</t>
  </si>
  <si>
    <t xml:space="preserve">VERSION DER KOSTENAUFSTELLUNG</t>
  </si>
  <si>
    <t xml:space="preserve">Projektsteuerung, M. Beispiel</t>
  </si>
  <si>
    <t xml:space="preserve">V 03 vom 31.07.2026</t>
  </si>
  <si>
    <t xml:space="preserve">BRUTTO-GRUNDFLÄCHE BGF (M²)</t>
  </si>
  <si>
    <t xml:space="preserve">BRUTTO-RAUMINHALT BRI (M³)</t>
  </si>
  <si>
    <t xml:space="preserve">NUTZUNGSFLÄCHE NUF (M²)</t>
  </si>
  <si>
    <t xml:space="preserve">ANZAHL NUTZUNGSEINHEITEN</t>
  </si>
  <si>
    <t xml:space="preserve">PROJEKTKENNZAHLEN AUF EINEN BLICK</t>
  </si>
  <si>
    <t xml:space="preserve">GESAMTKOSTEN BRUTTO – PROGNOSE</t>
  </si>
  <si>
    <t xml:space="preserve">KOSTENANSATZ BRUTTO – BUDGET</t>
  </si>
  <si>
    <t xml:space="preserve">ABWEICHUNG ZUM KOSTENANSATZ</t>
  </si>
  <si>
    <t xml:space="preserve">GESAMTKOSTEN JE M² BGF</t>
  </si>
  <si>
    <t xml:space="preserve">Alle Kostengruppen inkl. Umsatzsteuer</t>
  </si>
  <si>
    <t xml:space="preserve">Genehmigte Kostenberechnung</t>
  </si>
  <si>
    <t xml:space="preserve">Brutto, bezogen auf die BGF</t>
  </si>
  <si>
    <t xml:space="preserve">BAUWERKSKOSTEN KG 300 + 400</t>
  </si>
  <si>
    <t xml:space="preserve">VERGABESTAND</t>
  </si>
  <si>
    <t xml:space="preserve">ABRECHNUNGSSTAND</t>
  </si>
  <si>
    <t xml:space="preserve">BAUNEBENKOSTENQUOTE KG 700</t>
  </si>
  <si>
    <t xml:space="preserve">Netto, Prognose</t>
  </si>
  <si>
    <t xml:space="preserve">Beauftragt gegenüber Kostenansatz</t>
  </si>
  <si>
    <t xml:space="preserve">Abgerechnet gegenüber Prognose</t>
  </si>
  <si>
    <t xml:space="preserve">Bezogen auf die Bauwerkskosten</t>
  </si>
  <si>
    <t xml:space="preserve">KOSTENAUFSTELLUNG NACH DIN 276 – KOSTENGRUPPEN 100 BIS 800</t>
  </si>
  <si>
    <t xml:space="preserve">KG-Nr.</t>
  </si>
  <si>
    <t xml:space="preserve">Bezeichnung der Kostengruppe / Position</t>
  </si>
  <si>
    <t xml:space="preserve">Einheit</t>
  </si>
  <si>
    <t xml:space="preserve">Menge</t>
  </si>
  <si>
    <t xml:space="preserve">Einheitspreis</t>
  </si>
  <si>
    <t xml:space="preserve">Kostenansatz
netto</t>
  </si>
  <si>
    <t xml:space="preserve">Auftragssumme
netto</t>
  </si>
  <si>
    <t xml:space="preserve">Abgerechnet
netto</t>
  </si>
  <si>
    <t xml:space="preserve">Prognose
netto</t>
  </si>
  <si>
    <t xml:space="preserve">Abweichung
zum Ansatz</t>
  </si>
  <si>
    <t xml:space="preserve">Abw.
in %</t>
  </si>
  <si>
    <t xml:space="preserve">Anteil
Gesamt</t>
  </si>
  <si>
    <t xml:space="preserve">Vergabestatus</t>
  </si>
  <si>
    <t xml:space="preserve">KG 100</t>
  </si>
  <si>
    <t xml:space="preserve">Grundstück</t>
  </si>
  <si>
    <t xml:space="preserve">110</t>
  </si>
  <si>
    <t xml:space="preserve">Grundstückswert</t>
  </si>
  <si>
    <t xml:space="preserve">psch</t>
  </si>
  <si>
    <t xml:space="preserve">abgeschlossen</t>
  </si>
  <si>
    <t xml:space="preserve">120</t>
  </si>
  <si>
    <t xml:space="preserve">Grundstücksnebenkosten (Notar, Grunderwerbsteuer)</t>
  </si>
  <si>
    <t xml:space="preserve">130</t>
  </si>
  <si>
    <t xml:space="preserve">Freimachen, Rechte und Belastungen</t>
  </si>
  <si>
    <t xml:space="preserve">KG 200</t>
  </si>
  <si>
    <t xml:space="preserve">Vorbereitende Maßnahmen</t>
  </si>
  <si>
    <t xml:space="preserve">210</t>
  </si>
  <si>
    <t xml:space="preserve">Herrichten (Abbruch, Rodung, Altlasten)</t>
  </si>
  <si>
    <t xml:space="preserve">abgerechnet</t>
  </si>
  <si>
    <t xml:space="preserve">220</t>
  </si>
  <si>
    <t xml:space="preserve">Öffentliche Erschließung</t>
  </si>
  <si>
    <t xml:space="preserve">230</t>
  </si>
  <si>
    <t xml:space="preserve">Nichtöffentliche Erschließung</t>
  </si>
  <si>
    <t xml:space="preserve">in Ausführung</t>
  </si>
  <si>
    <t xml:space="preserve">250</t>
  </si>
  <si>
    <t xml:space="preserve">Übergangsmaßnahmen, Provisorien</t>
  </si>
  <si>
    <t xml:space="preserve">KG 300</t>
  </si>
  <si>
    <t xml:space="preserve">Bauwerk – Baukonstruktionen</t>
  </si>
  <si>
    <t xml:space="preserve">310</t>
  </si>
  <si>
    <t xml:space="preserve">Baugrube, Erdbau, Wasserhaltung</t>
  </si>
  <si>
    <t xml:space="preserve">m³</t>
  </si>
  <si>
    <t xml:space="preserve">320</t>
  </si>
  <si>
    <t xml:space="preserve">Gründung, Unterbau, Bodenplatte</t>
  </si>
  <si>
    <t xml:space="preserve">m²</t>
  </si>
  <si>
    <t xml:space="preserve">330</t>
  </si>
  <si>
    <t xml:space="preserve">Außenwände, Fassade, Fenster</t>
  </si>
  <si>
    <t xml:space="preserve">340</t>
  </si>
  <si>
    <t xml:space="preserve">Innenwände, Türen, Innenausbau</t>
  </si>
  <si>
    <t xml:space="preserve">350</t>
  </si>
  <si>
    <t xml:space="preserve">Decken, Treppen, Bodenbeläge</t>
  </si>
  <si>
    <t xml:space="preserve">360</t>
  </si>
  <si>
    <t xml:space="preserve">Dächer, Dachabdichtung, Entwässerung</t>
  </si>
  <si>
    <t xml:space="preserve">in Vergabe</t>
  </si>
  <si>
    <t xml:space="preserve">370</t>
  </si>
  <si>
    <t xml:space="preserve">Baukonstruktive Einbauten</t>
  </si>
  <si>
    <t xml:space="preserve">nicht vergeben</t>
  </si>
  <si>
    <t xml:space="preserve">390</t>
  </si>
  <si>
    <t xml:space="preserve">Sonstige Maßnahmen (Baustelleneinrichtung, Gerüst)</t>
  </si>
  <si>
    <t xml:space="preserve">KG 400</t>
  </si>
  <si>
    <t xml:space="preserve">Bauwerk – Technische Anlagen</t>
  </si>
  <si>
    <t xml:space="preserve">410</t>
  </si>
  <si>
    <t xml:space="preserve">Abwasser-, Wasser-, Gasanlagen</t>
  </si>
  <si>
    <t xml:space="preserve">420</t>
  </si>
  <si>
    <t xml:space="preserve">Wärmeversorgungsanlagen</t>
  </si>
  <si>
    <t xml:space="preserve">beauftragt</t>
  </si>
  <si>
    <t xml:space="preserve">430</t>
  </si>
  <si>
    <t xml:space="preserve">Raumlufttechnische Anlagen</t>
  </si>
  <si>
    <t xml:space="preserve">440</t>
  </si>
  <si>
    <t xml:space="preserve">Elektrische Anlagen</t>
  </si>
  <si>
    <t xml:space="preserve">450</t>
  </si>
  <si>
    <t xml:space="preserve">Kommunikations- und sicherheitstechnische Anlagen</t>
  </si>
  <si>
    <t xml:space="preserve">460</t>
  </si>
  <si>
    <t xml:space="preserve">Förderanlagen (Aufzug)</t>
  </si>
  <si>
    <t xml:space="preserve">Stk</t>
  </si>
  <si>
    <t xml:space="preserve">480</t>
  </si>
  <si>
    <t xml:space="preserve">Gebäude- und Anlagenautomation</t>
  </si>
  <si>
    <t xml:space="preserve">KG 500</t>
  </si>
  <si>
    <t xml:space="preserve">Außenanlagen und Freiflächen</t>
  </si>
  <si>
    <t xml:space="preserve">510</t>
  </si>
  <si>
    <t xml:space="preserve">Erdbau Außenanlagen</t>
  </si>
  <si>
    <t xml:space="preserve">520</t>
  </si>
  <si>
    <t xml:space="preserve">Gründung, Unterbau Verkehrsflächen</t>
  </si>
  <si>
    <t xml:space="preserve">530</t>
  </si>
  <si>
    <t xml:space="preserve">Oberbau, Deckschichten, Beläge</t>
  </si>
  <si>
    <t xml:space="preserve">540</t>
  </si>
  <si>
    <t xml:space="preserve">Baukonstruktionen in Außenanlagen</t>
  </si>
  <si>
    <t xml:space="preserve">550</t>
  </si>
  <si>
    <t xml:space="preserve">Technische Anlagen in Außenanlagen</t>
  </si>
  <si>
    <t xml:space="preserve">570</t>
  </si>
  <si>
    <t xml:space="preserve">Pflanz- und Saatflächen</t>
  </si>
  <si>
    <t xml:space="preserve">KG 600</t>
  </si>
  <si>
    <t xml:space="preserve">Ausstattung und Kunstwerke</t>
  </si>
  <si>
    <t xml:space="preserve">610</t>
  </si>
  <si>
    <t xml:space="preserve">Allgemeine Ausstattung</t>
  </si>
  <si>
    <t xml:space="preserve">620</t>
  </si>
  <si>
    <t xml:space="preserve">Besondere Ausstattung</t>
  </si>
  <si>
    <t xml:space="preserve">630</t>
  </si>
  <si>
    <t xml:space="preserve">Kunstwerke, künstlerische Gestaltung</t>
  </si>
  <si>
    <t xml:space="preserve">KG 700</t>
  </si>
  <si>
    <t xml:space="preserve">Baunebenkosten</t>
  </si>
  <si>
    <t xml:space="preserve">710</t>
  </si>
  <si>
    <t xml:space="preserve">Bauherrenaufgaben, Projektsteuerung</t>
  </si>
  <si>
    <t xml:space="preserve">720</t>
  </si>
  <si>
    <t xml:space="preserve">Vorbereitung der Objektplanung, Gutachten</t>
  </si>
  <si>
    <t xml:space="preserve">730</t>
  </si>
  <si>
    <t xml:space="preserve">Objektplanung (Architektenleistung)</t>
  </si>
  <si>
    <t xml:space="preserve">740</t>
  </si>
  <si>
    <t xml:space="preserve">Fachplanung (Tragwerk, technische Ausrüstung)</t>
  </si>
  <si>
    <t xml:space="preserve">760</t>
  </si>
  <si>
    <t xml:space="preserve">Allgemeine Baunebenkosten (Gebühren, Vermessung)</t>
  </si>
  <si>
    <t xml:space="preserve">770</t>
  </si>
  <si>
    <t xml:space="preserve">Sonstige Baunebenkosten</t>
  </si>
  <si>
    <t xml:space="preserve">KG 800</t>
  </si>
  <si>
    <t xml:space="preserve">Finanzierung</t>
  </si>
  <si>
    <t xml:space="preserve">810</t>
  </si>
  <si>
    <t xml:space="preserve">Finanzierungsnebenkosten</t>
  </si>
  <si>
    <t xml:space="preserve">820</t>
  </si>
  <si>
    <t xml:space="preserve">Fremdkapitalzinsen während der Bauzeit</t>
  </si>
  <si>
    <t xml:space="preserve">890</t>
  </si>
  <si>
    <t xml:space="preserve">Sonstige Kosten der Finanzierung</t>
  </si>
  <si>
    <t xml:space="preserve">Zwischensumme Kostengruppen 100 – 800 (netto)</t>
  </si>
  <si>
    <t xml:space="preserve">Unvorhergesehenes / Risikopuffer</t>
  </si>
  <si>
    <t xml:space="preserve">Satz im Blatt Parameter</t>
  </si>
  <si>
    <t xml:space="preserve">Summe Baukosten netto (inkl. Risikopuffer)</t>
  </si>
  <si>
    <t xml:space="preserve">davon nicht umsatzsteuerpflichtig (Grundstückserwerb, KG 110)</t>
  </si>
  <si>
    <t xml:space="preserve">Umsatzsteuerpflichtige Kosten (netto)</t>
  </si>
  <si>
    <t xml:space="preserve">Umsatzsteuer</t>
  </si>
  <si>
    <t xml:space="preserve">Satz: siehe Parameter</t>
  </si>
  <si>
    <t xml:space="preserve">GESAMTKOSTEN BRUTTO</t>
  </si>
  <si>
    <t xml:space="preserve">abzüglich Eigenleistungen, Zuschüsse und Fördermittel (brutto)</t>
  </si>
  <si>
    <t xml:space="preserve">Finanzierungsbedarf brutto</t>
  </si>
  <si>
    <t xml:space="preserve">KOSTENKENNWERTE JE BEZUGSGRÖSSE</t>
  </si>
  <si>
    <t xml:space="preserve">Kennwert</t>
  </si>
  <si>
    <t xml:space="preserve">Bezug</t>
  </si>
  <si>
    <t xml:space="preserve">Kostenansatz</t>
  </si>
  <si>
    <t xml:space="preserve">Prognose</t>
  </si>
  <si>
    <t xml:space="preserve">Erläuterung</t>
  </si>
  <si>
    <t xml:space="preserve">Bauwerkskosten KG 300 + 400</t>
  </si>
  <si>
    <t xml:space="preserve">je m² BGF</t>
  </si>
  <si>
    <t xml:space="preserve">Wichtigster Vergleichswert im Hochbau</t>
  </si>
  <si>
    <t xml:space="preserve">je m³ BRI</t>
  </si>
  <si>
    <t xml:space="preserve">Kubaturbezogener Vergleichswert</t>
  </si>
  <si>
    <t xml:space="preserve">Gesamtkosten brutto</t>
  </si>
  <si>
    <t xml:space="preserve">je m² NUF</t>
  </si>
  <si>
    <t xml:space="preserve">Bezug auf die vermietbare Nutzungsfläche</t>
  </si>
  <si>
    <t xml:space="preserve">Baunebenkostenquote KG 700</t>
  </si>
  <si>
    <t xml:space="preserve">% von KG 300 + 400</t>
  </si>
  <si>
    <t xml:space="preserve">Erfahrungswert Hochbau: rund 15 bis 20 Prozent</t>
  </si>
  <si>
    <t xml:space="preserve">Anteil technische Anlagen KG 400</t>
  </si>
  <si>
    <t xml:space="preserve">Steigt mit der technischen Ausstattung</t>
  </si>
  <si>
    <t xml:space="preserve">AUFSTELLUNG UND FREIGABE</t>
  </si>
  <si>
    <t xml:space="preserve">Die vorstehende Kostenaufstellung wurde auf Grundlage der vorliegenden Planung, der eingegangenen Angebote und der bis zum Stichtag abgerechneten Leistungen erstellt.</t>
  </si>
  <si>
    <t xml:space="preserve">Aufgestellt – Objektplanung</t>
  </si>
  <si>
    <t xml:space="preserve">Geprüft – Projektsteuerung</t>
  </si>
  <si>
    <t xml:space="preserve">Freigegeben – Bauherr, Ort und Datum</t>
  </si>
  <si>
    <t xml:space="preserve">HINWEISE ZUR ANWENDUNG</t>
  </si>
  <si>
    <t xml:space="preserve">—   Blau hinterlegte Felder sind Eingabefelder. Alle übrigen Felder enthalten Formeln und berechnen sich automatisch.</t>
  </si>
  <si>
    <t xml:space="preserve">—   Der Kostenansatz je Position ergibt sich aus Menge × Einheitspreis. Für Pauschalpositionen die Einheit „psch“ und die Menge 1 verwenden.</t>
  </si>
  <si>
    <t xml:space="preserve">—   Die Prognose übernimmt die Auftragssumme, sofern vergeben, sonst die abgerechnete Summe und andernfalls den Kostenansatz. So bleibt der jeweils belastbarste Wert maßgeblich.</t>
  </si>
  <si>
    <t xml:space="preserve">—   Abweichungen ab 3 Prozent werden orange, ab 10 Prozent rot markiert. Einsparungen erscheinen blau. Die Schwellen sind im Blatt „Parameter“ dokumentiert.</t>
  </si>
  <si>
    <t xml:space="preserve">—   Je Kostengruppe stehen zwei Leerzeilen bereit. Weitere Zeilen innerhalb einer Gruppe einfügen – die Summenformeln erweitern sich dann automatisch mit.</t>
  </si>
  <si>
    <t xml:space="preserve">—   Alle Beträge werden netto geführt. Umsatzsteuer und Risikopuffer werden erst im Abschluss ausgewiesen; der Grundstückserwerb bleibt umsatzsteuerfrei und wird zuvor herausgerechnet.</t>
  </si>
  <si>
    <t xml:space="preserve">—   Gliederung nach DIN 276 (Kostengruppen 100 bis 800), Bezugsgrößen nach DIN 277. Die Vorlage ist ein Planungs- und Controllinginstrument und ersetzt keine Kostenberechnung durch Fachplaner.</t>
  </si>
  <si>
    <t xml:space="preserve">PARAMETER</t>
  </si>
  <si>
    <t xml:space="preserve">Baukosten 2026</t>
  </si>
  <si>
    <t xml:space="preserve">Zentrale Rechenwerte und Auswahllisten der Kostenaufstellung</t>
  </si>
  <si>
    <t xml:space="preserve">RECHENWERTE</t>
  </si>
  <si>
    <t xml:space="preserve">Bezeichnung</t>
  </si>
  <si>
    <t xml:space="preserve">Wert</t>
  </si>
  <si>
    <t xml:space="preserve">Verwendung</t>
  </si>
  <si>
    <t xml:space="preserve">Umsatzsteuersatz</t>
  </si>
  <si>
    <t xml:space="preserve">Wird auf die umsatzsteuerpflichtigen Kosten angewendet</t>
  </si>
  <si>
    <t xml:space="preserve">Risikopuffer / Unvorhergesehenes</t>
  </si>
  <si>
    <t xml:space="preserve">Neubau üblich 5 bis 10 Prozent, Sanierung eher 15 bis 20 Prozent</t>
  </si>
  <si>
    <t xml:space="preserve">Toleranzschwelle Hinweis</t>
  </si>
  <si>
    <t xml:space="preserve">Ab dieser Abweichung wird die Position orange markiert</t>
  </si>
  <si>
    <t xml:space="preserve">Toleranzschwelle kritisch</t>
  </si>
  <si>
    <t xml:space="preserve">Ab dieser Abweichung wird die Position rot markiert</t>
  </si>
  <si>
    <t xml:space="preserve">EINHEITEN (AUSWAHLLISTE)</t>
  </si>
  <si>
    <t xml:space="preserve">Pauschale, Menge 1 eintragen</t>
  </si>
  <si>
    <t xml:space="preserve">Flächenbezogene Positionen</t>
  </si>
  <si>
    <t xml:space="preserve">Volumenbezogene Positionen</t>
  </si>
  <si>
    <t xml:space="preserve">m</t>
  </si>
  <si>
    <t xml:space="preserve">Längenbezogene Positionen</t>
  </si>
  <si>
    <t xml:space="preserve">Stückzahlen, zum Beispiel Aufzug oder Anlage</t>
  </si>
  <si>
    <t xml:space="preserve">t</t>
  </si>
  <si>
    <t xml:space="preserve">Massenbezogene Positionen</t>
  </si>
  <si>
    <t xml:space="preserve">h</t>
  </si>
  <si>
    <t xml:space="preserve">Stundenbezogene Leistungen</t>
  </si>
  <si>
    <t xml:space="preserve">Mon</t>
  </si>
  <si>
    <t xml:space="preserve">Zeitbezogene Positionen wie Baustelleneinrichtung</t>
  </si>
  <si>
    <t xml:space="preserve">VERGABESTATUS (AUSWAHLLISTE)</t>
  </si>
  <si>
    <t xml:space="preserve">Position ist kalkuliert, aber noch nicht ausgeschrieben</t>
  </si>
  <si>
    <t xml:space="preserve">Angebote liegen vor oder werden geprüft</t>
  </si>
  <si>
    <t xml:space="preserve">Auftrag erteilt, Ausführung noch nicht begonnen</t>
  </si>
  <si>
    <t xml:space="preserve">Leistung läuft, Abschlagsrechnungen sind gestellt</t>
  </si>
  <si>
    <t xml:space="preserve">Schlussrechnung liegt vor, Prüfung läuft</t>
  </si>
  <si>
    <t xml:space="preserve">Schlussrechnung geprüft und bezahlt</t>
  </si>
  <si>
    <t xml:space="preserve">KOSTENGRUPPEN DER ERSTEN EBENE NACH DIN 276</t>
  </si>
  <si>
    <t xml:space="preserve">Grundstück: Erwerb, Nebenkosten, Rechte und Belastungen</t>
  </si>
  <si>
    <t xml:space="preserve">Vorbereitende Maßnahmen: Herrichten, Erschließung, Provisorien</t>
  </si>
  <si>
    <t xml:space="preserve">Bauwerk – Baukonstruktionen: Rohbau, Fassade, Ausbau</t>
  </si>
  <si>
    <t xml:space="preserve">Bauwerk – Technische Anlagen: Sanitär, Heizung, Lüftung, Elektro, Aufzug</t>
  </si>
  <si>
    <t xml:space="preserve">Außenanlagen und Freiflächen: Wege, Stellplätze, Bepflanzung</t>
  </si>
  <si>
    <t xml:space="preserve">Ausstattung und Kunstwerke: Mobiliar, künstlerische Gestaltung</t>
  </si>
  <si>
    <t xml:space="preserve">Baunebenkosten: Planung, Gutachten, Gebühren, Projektsteuerung</t>
  </si>
  <si>
    <t xml:space="preserve">Finanzierung: Zinsen während der Bauzeit, Finanzierungsnebenkosten</t>
  </si>
  <si>
    <t xml:space="preserve">Bezugsgrößen nach DIN 277: BGF ist die Brutto-Grundfläche aller Grundrissebenen, BRI der Brutto-Rauminhalt des Bauwerks, NUF die Nutzungsfläche. Die Kennwerte der Kostenaufstellung beziehen sich auf die im Kopfbereich eingetragenen Werte.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</si>
</sst>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\.mm\.yyyy"/>
    <numFmt numFmtId="166" formatCode="#,##0"/>
    <numFmt numFmtId="167" formatCode="#,##0&quot; €&quot;"/>
    <numFmt numFmtId="168" formatCode="#,##0&quot; €&quot;;\-#,##0&quot; €&quot;;\–"/>
    <numFmt numFmtId="169" formatCode="#,##0&quot; €/m²&quot;"/>
    <numFmt numFmtId="170" formatCode="\+0.0\ %;\-0.0\ %;0.0\ %"/>
    <numFmt numFmtId="171" formatCode="0.0\ %"/>
    <numFmt numFmtId="172" formatCode="#,##0.00"/>
    <numFmt numFmtId="173" formatCode="#,##0.00&quot; €&quot;"/>
    <numFmt numFmtId="174" formatCode="#,##0&quot; €/m³&quot;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23262D"/>
      <name val="Calibri"/>
      <family val="0"/>
      <charset val="1"/>
    </font>
    <font>
      <sz val="9.5"/>
      <color rgb="FF7A8290"/>
      <name val="Calibri"/>
      <family val="0"/>
      <charset val="1"/>
    </font>
    <font>
      <sz val="10.5"/>
      <color rgb="FFC0522F"/>
      <name val="Calibri"/>
      <family val="0"/>
      <charset val="1"/>
    </font>
    <font>
      <b val="true"/>
      <sz val="8.5"/>
      <color rgb="FFC0522F"/>
      <name val="Calibri"/>
      <family val="0"/>
      <charset val="1"/>
    </font>
    <font>
      <b val="true"/>
      <sz val="8"/>
      <color rgb="FF7A8290"/>
      <name val="Calibri"/>
      <family val="0"/>
      <charset val="1"/>
    </font>
    <font>
      <b val="true"/>
      <sz val="11"/>
      <color rgb="FF23262D"/>
      <name val="Calibri"/>
      <family val="0"/>
      <charset val="1"/>
    </font>
    <font>
      <b val="true"/>
      <sz val="15"/>
      <color rgb="FF23262D"/>
      <name val="Calibri"/>
      <family val="0"/>
      <charset val="1"/>
    </font>
    <font>
      <sz val="8"/>
      <color rgb="FF7A8290"/>
      <name val="Calibri"/>
      <family val="0"/>
      <charset val="1"/>
    </font>
    <font>
      <b val="true"/>
      <sz val="9"/>
      <color rgb="FFC0522F"/>
      <name val="Calibri"/>
      <family val="0"/>
      <charset val="1"/>
    </font>
    <font>
      <b val="true"/>
      <sz val="8.5"/>
      <color rgb="FF23262D"/>
      <name val="Calibri"/>
      <family val="0"/>
      <charset val="1"/>
    </font>
    <font>
      <b val="true"/>
      <sz val="10.5"/>
      <color rgb="FFC0522F"/>
      <name val="Calibri"/>
      <family val="0"/>
      <charset val="1"/>
    </font>
    <font>
      <b val="true"/>
      <sz val="10.5"/>
      <color rgb="FF23262D"/>
      <name val="Calibri"/>
      <family val="0"/>
      <charset val="1"/>
    </font>
    <font>
      <sz val="9.5"/>
      <color rgb="FFC0522F"/>
      <name val="Calibri"/>
      <family val="0"/>
      <charset val="1"/>
    </font>
    <font>
      <sz val="10"/>
      <color rgb="FF1A1A1A"/>
      <name val="Calibri"/>
      <family val="0"/>
      <charset val="1"/>
    </font>
    <font>
      <sz val="10"/>
      <color rgb="FF555C69"/>
      <name val="Calibri"/>
      <family val="0"/>
      <charset val="1"/>
    </font>
    <font>
      <sz val="10"/>
      <color rgb="FF23262D"/>
      <name val="Calibri"/>
      <family val="0"/>
      <charset val="1"/>
    </font>
    <font>
      <b val="true"/>
      <sz val="10"/>
      <color rgb="FF1F5C8B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9"/>
      <color rgb="FF7A8290"/>
      <name val="Calibri"/>
      <family val="0"/>
      <charset val="1"/>
    </font>
    <font>
      <sz val="8.5"/>
      <color rgb="FF7A8290"/>
      <name val="Calibri"/>
      <family val="0"/>
      <charset val="1"/>
    </font>
    <font>
      <b val="true"/>
      <sz val="20"/>
      <color rgb="FF23262D"/>
      <name val="Calibri"/>
      <family val="0"/>
      <charset val="1"/>
    </font>
    <font>
      <b val="true"/>
      <sz val="10"/>
      <color rgb="FFC0522F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0522F"/>
        <bgColor rgb="FFA32E22"/>
      </patternFill>
    </fill>
    <fill>
      <patternFill patternType="solid">
        <fgColor rgb="FF23262D"/>
        <bgColor rgb="FF1A1A1A"/>
      </patternFill>
    </fill>
    <fill>
      <patternFill patternType="solid">
        <fgColor rgb="FFEDF2F8"/>
        <bgColor rgb="FFF3F1ED"/>
      </patternFill>
    </fill>
    <fill>
      <patternFill patternType="solid">
        <fgColor rgb="FFF3F1ED"/>
        <bgColor rgb="FFEDF2F8"/>
      </patternFill>
    </fill>
    <fill>
      <patternFill patternType="solid">
        <fgColor rgb="FFE6E2DA"/>
        <bgColor rgb="FFFBE5E1"/>
      </patternFill>
    </fill>
    <fill>
      <patternFill patternType="solid">
        <fgColor rgb="FFFFFFFF"/>
        <bgColor rgb="FFF3F1ED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23262D"/>
      </bottom>
      <diagonal/>
    </border>
    <border diagonalUp="false" diagonalDown="false">
      <left style="thin">
        <color rgb="FFBFD0E0"/>
      </left>
      <right style="thin">
        <color rgb="FFBFD0E0"/>
      </right>
      <top style="thin">
        <color rgb="FFBFD0E0"/>
      </top>
      <bottom style="thin">
        <color rgb="FFBFD0E0"/>
      </bottom>
      <diagonal/>
    </border>
    <border diagonalUp="false" diagonalDown="false">
      <left style="hair">
        <color rgb="FFE6E2DA"/>
      </left>
      <right style="hair">
        <color rgb="FFE6E2DA"/>
      </right>
      <top style="thin">
        <color rgb="FF23262D"/>
      </top>
      <bottom style="medium">
        <color rgb="FF23262D"/>
      </bottom>
      <diagonal/>
    </border>
    <border diagonalUp="false" diagonalDown="false">
      <left/>
      <right/>
      <top style="thin">
        <color rgb="FF23262D"/>
      </top>
      <bottom style="hair">
        <color rgb="FFD9D6D0"/>
      </bottom>
      <diagonal/>
    </border>
    <border diagonalUp="false" diagonalDown="false">
      <left/>
      <right/>
      <top/>
      <bottom style="hair">
        <color rgb="FFD9D6D0"/>
      </bottom>
      <diagonal/>
    </border>
    <border diagonalUp="false" diagonalDown="false">
      <left/>
      <right/>
      <top style="thin">
        <color rgb="FF23262D"/>
      </top>
      <bottom style="double">
        <color rgb="FF23262D"/>
      </bottom>
      <diagonal/>
    </border>
    <border diagonalUp="false" diagonalDown="false">
      <left/>
      <right/>
      <top style="thin">
        <color rgb="FF23262D"/>
      </top>
      <bottom style="medium">
        <color rgb="FF23262D"/>
      </bottom>
      <diagonal/>
    </border>
    <border diagonalUp="false" diagonalDown="false">
      <left/>
      <right/>
      <top/>
      <bottom style="medium">
        <color rgb="FF23262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0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0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0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2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0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5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5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5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7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7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7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7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5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5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5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15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5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20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1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1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21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21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1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0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6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15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3" fillId="7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4" fontId="1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4" fontId="15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15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2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A32E22"/>
        <sz val="10"/>
      </font>
      <fill>
        <patternFill>
          <bgColor rgb="FFFBE5E1"/>
        </patternFill>
      </fill>
    </dxf>
    <dxf>
      <font>
        <name val="Calibri"/>
        <charset val="1"/>
        <family val="0"/>
        <b val="1"/>
        <color rgb="FFC0522F"/>
        <sz val="10"/>
      </font>
    </dxf>
    <dxf>
      <font>
        <name val="Calibri"/>
        <charset val="1"/>
        <family val="0"/>
        <b val="1"/>
        <color rgb="FF1F5C8B"/>
        <sz val="10"/>
      </font>
    </dxf>
    <dxf>
      <font>
        <name val="Calibri"/>
        <charset val="1"/>
        <family val="0"/>
        <color rgb="FF1F5C8B"/>
        <sz val="10"/>
      </font>
    </dxf>
    <dxf>
      <font>
        <name val="Calibri"/>
        <charset val="1"/>
        <family val="0"/>
        <color rgb="FF7A829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6D0"/>
      <rgbColor rgb="FF7A8290"/>
      <rgbColor rgb="FF9999FF"/>
      <rgbColor rgb="FFC0522F"/>
      <rgbColor rgb="FFF3F1ED"/>
      <rgbColor rgb="FFEDF2F8"/>
      <rgbColor rgb="FF660066"/>
      <rgbColor rgb="FFFF8080"/>
      <rgbColor rgb="FF1F5C8B"/>
      <rgbColor rgb="FFBFD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6E2DA"/>
      <rgbColor rgb="FFFFFF99"/>
      <rgbColor rgb="FF99CCFF"/>
      <rgbColor rgb="FFFF99CC"/>
      <rgbColor rgb="FFCC99FF"/>
      <rgbColor rgb="FFFBE5E1"/>
      <rgbColor rgb="FF3366FF"/>
      <rgbColor rgb="FF33CCCC"/>
      <rgbColor rgb="FF99CC00"/>
      <rgbColor rgb="FFFFCC00"/>
      <rgbColor rgb="FFFF9900"/>
      <rgbColor rgb="FFFF6600"/>
      <rgbColor rgb="FF555C69"/>
      <rgbColor rgb="FF969696"/>
      <rgbColor rgb="FF003366"/>
      <rgbColor rgb="FF339966"/>
      <rgbColor rgb="FF003300"/>
      <rgbColor rgb="FF1A1A1A"/>
      <rgbColor rgb="FFA32E22"/>
      <rgbColor rgb="FF993366"/>
      <rgbColor rgb="FF333399"/>
      <rgbColor rgb="FF2326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3262D"/>
    <pageSetUpPr fitToPage="true"/>
  </sheetPr>
  <dimension ref="B1:N1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"/>
    <col collapsed="false" customWidth="true" hidden="false" outlineLevel="0" max="3" min="3" style="0" width="44"/>
    <col collapsed="false" customWidth="true" hidden="false" outlineLevel="0" max="4" min="4" style="0" width="8"/>
    <col collapsed="false" customWidth="true" hidden="false" outlineLevel="0" max="5" min="5" style="0" width="9"/>
    <col collapsed="false" customWidth="true" hidden="false" outlineLevel="0" max="10" min="6" style="0" width="13"/>
    <col collapsed="false" customWidth="true" hidden="false" outlineLevel="0" max="11" min="11" style="0" width="12"/>
    <col collapsed="false" customWidth="true" hidden="false" outlineLevel="0" max="13" min="12" style="0" width="9"/>
    <col collapsed="false" customWidth="true" hidden="false" outlineLevel="0" max="14" min="14" style="0" width="14"/>
    <col collapsed="false" customWidth="true" hidden="false" outlineLevel="0" max="15" min="15" style="0" width="2"/>
  </cols>
  <sheetData>
    <row r="1" customFormat="false" ht="9.75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2" t="s">
        <v>1</v>
      </c>
      <c r="I2" s="2"/>
      <c r="J2" s="2"/>
      <c r="K2" s="2"/>
      <c r="L2" s="2"/>
      <c r="M2" s="2"/>
      <c r="N2" s="2"/>
    </row>
    <row r="3" customFormat="false" ht="18" hidden="false" customHeight="true" outlineLevel="0" collapsed="false">
      <c r="B3" s="3" t="s">
        <v>2</v>
      </c>
      <c r="C3" s="3"/>
      <c r="D3" s="3"/>
      <c r="E3" s="3"/>
      <c r="F3" s="3"/>
      <c r="G3" s="3"/>
      <c r="H3" s="2" t="s">
        <v>3</v>
      </c>
      <c r="I3" s="2"/>
      <c r="J3" s="2"/>
      <c r="K3" s="2"/>
      <c r="L3" s="2"/>
      <c r="M3" s="2"/>
      <c r="N3" s="2"/>
    </row>
    <row r="4" customFormat="false" ht="4.5" hidden="false" customHeight="true" outlineLevel="0" collapsed="false">
      <c r="B4" s="4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</row>
    <row r="5" customFormat="false" ht="12" hidden="false" customHeight="true" outlineLevel="0" collapsed="false"/>
    <row r="6" customFormat="false" ht="18" hidden="false" customHeight="true" outlineLevel="0" collapsed="false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customFormat="false" ht="13.5" hidden="false" customHeight="true" outlineLevel="0" collapsed="false">
      <c r="B7" s="7" t="s">
        <v>5</v>
      </c>
      <c r="C7" s="7"/>
      <c r="D7" s="7"/>
      <c r="E7" s="7" t="s">
        <v>6</v>
      </c>
      <c r="F7" s="7"/>
      <c r="G7" s="7"/>
      <c r="H7" s="7" t="s">
        <v>7</v>
      </c>
      <c r="I7" s="7"/>
      <c r="J7" s="7"/>
      <c r="K7" s="7" t="s">
        <v>8</v>
      </c>
      <c r="L7" s="7"/>
      <c r="M7" s="7"/>
      <c r="N7" s="7"/>
    </row>
    <row r="8" customFormat="false" ht="19.5" hidden="false" customHeight="true" outlineLevel="0" collapsed="false">
      <c r="B8" s="8" t="s">
        <v>9</v>
      </c>
      <c r="C8" s="8"/>
      <c r="D8" s="8"/>
      <c r="E8" s="8" t="s">
        <v>10</v>
      </c>
      <c r="F8" s="8"/>
      <c r="G8" s="8"/>
      <c r="H8" s="8" t="s">
        <v>11</v>
      </c>
      <c r="I8" s="8"/>
      <c r="J8" s="8"/>
      <c r="K8" s="8" t="s">
        <v>12</v>
      </c>
      <c r="L8" s="8"/>
      <c r="M8" s="8"/>
      <c r="N8" s="8"/>
    </row>
    <row r="9" customFormat="false" ht="13.5" hidden="false" customHeight="true" outlineLevel="0" collapsed="false">
      <c r="B9" s="7" t="s">
        <v>13</v>
      </c>
      <c r="C9" s="7"/>
      <c r="D9" s="7"/>
      <c r="E9" s="7" t="s">
        <v>14</v>
      </c>
      <c r="F9" s="7"/>
      <c r="G9" s="7"/>
      <c r="H9" s="7" t="s">
        <v>15</v>
      </c>
      <c r="I9" s="7"/>
      <c r="J9" s="7"/>
      <c r="K9" s="7" t="s">
        <v>16</v>
      </c>
      <c r="L9" s="7"/>
      <c r="M9" s="7"/>
      <c r="N9" s="7"/>
    </row>
    <row r="10" customFormat="false" ht="19.5" hidden="false" customHeight="true" outlineLevel="0" collapsed="false">
      <c r="B10" s="9" t="n">
        <v>46083</v>
      </c>
      <c r="C10" s="9"/>
      <c r="D10" s="9"/>
      <c r="E10" s="9" t="n">
        <v>46721</v>
      </c>
      <c r="F10" s="9"/>
      <c r="G10" s="9"/>
      <c r="H10" s="8" t="s">
        <v>17</v>
      </c>
      <c r="I10" s="8"/>
      <c r="J10" s="8"/>
      <c r="K10" s="8" t="s">
        <v>18</v>
      </c>
      <c r="L10" s="8"/>
      <c r="M10" s="8"/>
      <c r="N10" s="8"/>
    </row>
    <row r="11" customFormat="false" ht="13.5" hidden="false" customHeight="true" outlineLevel="0" collapsed="false">
      <c r="B11" s="7" t="s">
        <v>19</v>
      </c>
      <c r="C11" s="7"/>
      <c r="D11" s="7"/>
      <c r="E11" s="7" t="s">
        <v>20</v>
      </c>
      <c r="F11" s="7"/>
      <c r="G11" s="7"/>
      <c r="H11" s="7" t="s">
        <v>21</v>
      </c>
      <c r="I11" s="7"/>
      <c r="J11" s="7"/>
      <c r="K11" s="7" t="s">
        <v>22</v>
      </c>
      <c r="L11" s="7"/>
      <c r="M11" s="7"/>
      <c r="N11" s="7"/>
    </row>
    <row r="12" customFormat="false" ht="19.5" hidden="false" customHeight="true" outlineLevel="0" collapsed="false">
      <c r="B12" s="10" t="n">
        <v>1850</v>
      </c>
      <c r="C12" s="10"/>
      <c r="D12" s="10"/>
      <c r="E12" s="10" t="n">
        <v>5920</v>
      </c>
      <c r="F12" s="10"/>
      <c r="G12" s="10"/>
      <c r="H12" s="10" t="n">
        <v>1420</v>
      </c>
      <c r="I12" s="10"/>
      <c r="J12" s="10"/>
      <c r="K12" s="10" t="n">
        <v>14</v>
      </c>
      <c r="L12" s="10"/>
      <c r="M12" s="10"/>
      <c r="N12" s="10"/>
    </row>
    <row r="13" customFormat="false" ht="12" hidden="false" customHeight="true" outlineLevel="0" collapsed="false"/>
    <row r="14" customFormat="false" ht="18" hidden="false" customHeight="true" outlineLevel="0" collapsed="false">
      <c r="B14" s="6" t="s">
        <v>23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customFormat="false" ht="4.5" hidden="false" customHeight="true" outlineLevel="0" collapsed="false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customFormat="false" ht="15" hidden="false" customHeight="true" outlineLevel="0" collapsed="false">
      <c r="B16" s="12" t="s">
        <v>24</v>
      </c>
      <c r="C16" s="12"/>
      <c r="D16" s="12" t="s">
        <v>25</v>
      </c>
      <c r="E16" s="12"/>
      <c r="F16" s="12"/>
      <c r="G16" s="12"/>
      <c r="H16" s="12" t="s">
        <v>26</v>
      </c>
      <c r="I16" s="12"/>
      <c r="J16" s="12"/>
      <c r="K16" s="12" t="s">
        <v>27</v>
      </c>
      <c r="L16" s="12"/>
      <c r="M16" s="12"/>
      <c r="N16" s="12"/>
    </row>
    <row r="17" customFormat="false" ht="24" hidden="false" customHeight="true" outlineLevel="0" collapsed="false">
      <c r="B17" s="13" t="n">
        <f aca="false">$J$106</f>
        <v>7049711</v>
      </c>
      <c r="C17" s="13"/>
      <c r="D17" s="13" t="n">
        <f aca="false">$G$106</f>
        <v>6988069</v>
      </c>
      <c r="E17" s="13"/>
      <c r="F17" s="13"/>
      <c r="G17" s="13"/>
      <c r="H17" s="14" t="n">
        <f aca="false">$J$106-$G$106</f>
        <v>61642</v>
      </c>
      <c r="I17" s="14"/>
      <c r="J17" s="14"/>
      <c r="K17" s="15" t="n">
        <f aca="false">IF($B$12=0,"",$J$106/$B$12)</f>
        <v>3810.65459459459</v>
      </c>
      <c r="L17" s="15"/>
      <c r="M17" s="15"/>
      <c r="N17" s="15"/>
    </row>
    <row r="18" customFormat="false" ht="13.5" hidden="false" customHeight="true" outlineLevel="0" collapsed="false">
      <c r="B18" s="16" t="s">
        <v>28</v>
      </c>
      <c r="C18" s="16"/>
      <c r="D18" s="16" t="s">
        <v>29</v>
      </c>
      <c r="E18" s="16"/>
      <c r="F18" s="16"/>
      <c r="G18" s="16"/>
      <c r="H18" s="17" t="n">
        <f aca="false">IF($G$106=0,"",$J$106/$G$106-1)</f>
        <v>0.00882103482378316</v>
      </c>
      <c r="I18" s="17"/>
      <c r="J18" s="17"/>
      <c r="K18" s="16" t="s">
        <v>30</v>
      </c>
      <c r="L18" s="16"/>
      <c r="M18" s="16"/>
      <c r="N18" s="16"/>
    </row>
    <row r="19" customFormat="false" ht="6.75" hidden="false" customHeight="true" outlineLevel="0" collapsed="false"/>
    <row r="20" customFormat="false" ht="4.5" hidden="false" customHeight="true" outlineLevel="0" collapsed="false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customFormat="false" ht="15" hidden="false" customHeight="true" outlineLevel="0" collapsed="false">
      <c r="B21" s="12" t="s">
        <v>31</v>
      </c>
      <c r="C21" s="12"/>
      <c r="D21" s="12" t="s">
        <v>32</v>
      </c>
      <c r="E21" s="12"/>
      <c r="F21" s="12"/>
      <c r="G21" s="12"/>
      <c r="H21" s="12" t="s">
        <v>33</v>
      </c>
      <c r="I21" s="12"/>
      <c r="J21" s="12"/>
      <c r="K21" s="12" t="s">
        <v>34</v>
      </c>
      <c r="L21" s="12"/>
      <c r="M21" s="12"/>
      <c r="N21" s="12"/>
    </row>
    <row r="22" customFormat="false" ht="24" hidden="false" customHeight="true" outlineLevel="0" collapsed="false">
      <c r="B22" s="13" t="n">
        <f aca="false">$J42+$J54</f>
        <v>3688800</v>
      </c>
      <c r="C22" s="13"/>
      <c r="D22" s="18" t="n">
        <f aca="false">IF($G$100=0,"",$H$100/$G$100)</f>
        <v>0.861590180869504</v>
      </c>
      <c r="E22" s="18"/>
      <c r="F22" s="18"/>
      <c r="G22" s="18"/>
      <c r="H22" s="18" t="n">
        <f aca="false">IF($J$100=0,"",$I$100/$J$100)</f>
        <v>0.467847165587965</v>
      </c>
      <c r="I22" s="18"/>
      <c r="J22" s="18"/>
      <c r="K22" s="18" t="n">
        <f aca="false">IF(($J42+$J54)=0,"",$J82/($J42+$J54))</f>
        <v>0.189492517891997</v>
      </c>
      <c r="L22" s="18"/>
      <c r="M22" s="18"/>
      <c r="N22" s="18"/>
    </row>
    <row r="23" customFormat="false" ht="13.5" hidden="false" customHeight="true" outlineLevel="0" collapsed="false">
      <c r="B23" s="16" t="s">
        <v>35</v>
      </c>
      <c r="C23" s="16"/>
      <c r="D23" s="16" t="s">
        <v>36</v>
      </c>
      <c r="E23" s="16"/>
      <c r="F23" s="16"/>
      <c r="G23" s="16"/>
      <c r="H23" s="16" t="s">
        <v>37</v>
      </c>
      <c r="I23" s="16"/>
      <c r="J23" s="16"/>
      <c r="K23" s="16" t="s">
        <v>38</v>
      </c>
      <c r="L23" s="16"/>
      <c r="M23" s="16"/>
      <c r="N23" s="16"/>
    </row>
    <row r="24" customFormat="false" ht="13.5" hidden="false" customHeight="true" outlineLevel="0" collapsed="false"/>
    <row r="25" customFormat="false" ht="18" hidden="false" customHeight="true" outlineLevel="0" collapsed="false">
      <c r="B25" s="6" t="s">
        <v>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customFormat="false" ht="30" hidden="false" customHeight="true" outlineLevel="0" collapsed="false">
      <c r="B26" s="19" t="s">
        <v>40</v>
      </c>
      <c r="C26" s="19" t="s">
        <v>41</v>
      </c>
      <c r="D26" s="20" t="s">
        <v>42</v>
      </c>
      <c r="E26" s="20" t="s">
        <v>43</v>
      </c>
      <c r="F26" s="20" t="s">
        <v>44</v>
      </c>
      <c r="G26" s="20" t="s">
        <v>45</v>
      </c>
      <c r="H26" s="20" t="s">
        <v>46</v>
      </c>
      <c r="I26" s="20" t="s">
        <v>47</v>
      </c>
      <c r="J26" s="20" t="s">
        <v>48</v>
      </c>
      <c r="K26" s="20" t="s">
        <v>49</v>
      </c>
      <c r="L26" s="20" t="s">
        <v>50</v>
      </c>
      <c r="M26" s="20" t="s">
        <v>51</v>
      </c>
      <c r="N26" s="19" t="s">
        <v>52</v>
      </c>
    </row>
    <row r="27" customFormat="false" ht="21.75" hidden="false" customHeight="true" outlineLevel="0" collapsed="false">
      <c r="B27" s="21" t="s">
        <v>53</v>
      </c>
      <c r="C27" s="22" t="s">
        <v>54</v>
      </c>
      <c r="D27" s="23"/>
      <c r="E27" s="23"/>
      <c r="F27" s="23"/>
      <c r="G27" s="24" t="n">
        <f aca="false">SUM(G28:G32)</f>
        <v>866000</v>
      </c>
      <c r="H27" s="24" t="n">
        <f aca="false">SUM(H28:H32)</f>
        <v>866300</v>
      </c>
      <c r="I27" s="24" t="n">
        <f aca="false">SUM(I28:I32)</f>
        <v>866300</v>
      </c>
      <c r="J27" s="24" t="n">
        <f aca="false">SUM(J28:J32)</f>
        <v>866300</v>
      </c>
      <c r="K27" s="25" t="n">
        <f aca="false">IF(OR($G27="",$J27=""),"",$J27-$G27)</f>
        <v>300</v>
      </c>
      <c r="L27" s="26" t="n">
        <f aca="false">IF(OR($G27="",$G27=0,$J27=""),"",$J27/$G27-1)</f>
        <v>0.000346420323325658</v>
      </c>
      <c r="M27" s="27" t="n">
        <f aca="false">IF($J$100=0,"",$J27/$J$100)</f>
        <v>0.150318405025073</v>
      </c>
      <c r="N27" s="22"/>
    </row>
    <row r="28" customFormat="false" ht="25.5" hidden="false" customHeight="true" outlineLevel="0" collapsed="false">
      <c r="B28" s="28" t="s">
        <v>55</v>
      </c>
      <c r="C28" s="29" t="s">
        <v>56</v>
      </c>
      <c r="D28" s="30" t="s">
        <v>57</v>
      </c>
      <c r="E28" s="31" t="n">
        <v>1</v>
      </c>
      <c r="F28" s="32" t="n">
        <v>780000</v>
      </c>
      <c r="G28" s="33" t="n">
        <f aca="false">IF(OR($E28="",$F28=""),"",ROUND($E28*$F28,2))</f>
        <v>780000</v>
      </c>
      <c r="H28" s="34" t="n">
        <v>780000</v>
      </c>
      <c r="I28" s="34" t="n">
        <v>780000</v>
      </c>
      <c r="J28" s="33" t="n">
        <f aca="false">IF($H28&gt;0,MAX($H28,$I28),IF($G28="",IF($I28&gt;0,$I28,""),MAX($G28,$I28)))</f>
        <v>780000</v>
      </c>
      <c r="K28" s="35" t="n">
        <f aca="false">IF(OR($G28="",$J28=""),"",$J28-$G28)</f>
        <v>0</v>
      </c>
      <c r="L28" s="36" t="n">
        <f aca="false">IF(OR($G28="",$G28=0,$J28=""),"",$J28/$G28-1)</f>
        <v>0</v>
      </c>
      <c r="M28" s="37" t="n">
        <f aca="false">IF(OR($J28="",$J$100=0),"",$J28/$J$100)</f>
        <v>0.135343825371762</v>
      </c>
      <c r="N28" s="38" t="s">
        <v>58</v>
      </c>
    </row>
    <row r="29" customFormat="false" ht="25.5" hidden="false" customHeight="true" outlineLevel="0" collapsed="false">
      <c r="B29" s="28" t="s">
        <v>59</v>
      </c>
      <c r="C29" s="29" t="s">
        <v>60</v>
      </c>
      <c r="D29" s="30" t="s">
        <v>57</v>
      </c>
      <c r="E29" s="31" t="n">
        <v>1</v>
      </c>
      <c r="F29" s="32" t="n">
        <v>74000</v>
      </c>
      <c r="G29" s="33" t="n">
        <f aca="false">IF(OR($E29="",$F29=""),"",ROUND($E29*$F29,2))</f>
        <v>74000</v>
      </c>
      <c r="H29" s="34" t="n">
        <v>74500</v>
      </c>
      <c r="I29" s="34" t="n">
        <v>74500</v>
      </c>
      <c r="J29" s="33" t="n">
        <f aca="false">IF($H29&gt;0,MAX($H29,$I29),IF($G29="",IF($I29&gt;0,$I29,""),MAX($G29,$I29)))</f>
        <v>74500</v>
      </c>
      <c r="K29" s="35" t="n">
        <f aca="false">IF(OR($G29="",$J29=""),"",$J29-$G29)</f>
        <v>500</v>
      </c>
      <c r="L29" s="36" t="n">
        <f aca="false">IF(OR($G29="",$G29=0,$J29=""),"",$J29/$G29-1)</f>
        <v>0.0067567567567568</v>
      </c>
      <c r="M29" s="37" t="n">
        <f aca="false">IF(OR($J29="",$J$100=0),"",$J29/$J$100)</f>
        <v>0.0129270705002516</v>
      </c>
      <c r="N29" s="38" t="s">
        <v>58</v>
      </c>
    </row>
    <row r="30" customFormat="false" ht="25.5" hidden="false" customHeight="true" outlineLevel="0" collapsed="false">
      <c r="B30" s="28" t="s">
        <v>61</v>
      </c>
      <c r="C30" s="29" t="s">
        <v>62</v>
      </c>
      <c r="D30" s="30" t="s">
        <v>57</v>
      </c>
      <c r="E30" s="31" t="n">
        <v>1</v>
      </c>
      <c r="F30" s="32" t="n">
        <v>12000</v>
      </c>
      <c r="G30" s="33" t="n">
        <f aca="false">IF(OR($E30="",$F30=""),"",ROUND($E30*$F30,2))</f>
        <v>12000</v>
      </c>
      <c r="H30" s="34" t="n">
        <v>11800</v>
      </c>
      <c r="I30" s="34" t="n">
        <v>11800</v>
      </c>
      <c r="J30" s="33" t="n">
        <f aca="false">IF($H30&gt;0,MAX($H30,$I30),IF($G30="",IF($I30&gt;0,$I30,""),MAX($G30,$I30)))</f>
        <v>11800</v>
      </c>
      <c r="K30" s="35" t="n">
        <f aca="false">IF(OR($G30="",$J30=""),"",$J30-$G30)</f>
        <v>-200</v>
      </c>
      <c r="L30" s="36" t="n">
        <f aca="false">IF(OR($G30="",$G30=0,$J30=""),"",$J30/$G30-1)</f>
        <v>-0.0166666666666667</v>
      </c>
      <c r="M30" s="37" t="n">
        <f aca="false">IF(OR($J30="",$J$100=0),"",$J30/$J$100)</f>
        <v>0.00204750915305999</v>
      </c>
      <c r="N30" s="38" t="s">
        <v>58</v>
      </c>
    </row>
    <row r="31" customFormat="false" ht="19.5" hidden="false" customHeight="true" outlineLevel="0" collapsed="false">
      <c r="B31" s="39"/>
      <c r="C31" s="40"/>
      <c r="D31" s="30"/>
      <c r="E31" s="31"/>
      <c r="F31" s="32"/>
      <c r="G31" s="33" t="str">
        <f aca="false">IF(OR($E31="",$F31=""),"",ROUND($E31*$F31,2))</f>
        <v/>
      </c>
      <c r="H31" s="34"/>
      <c r="I31" s="34"/>
      <c r="J31" s="33" t="str">
        <f aca="false">IF($H31&gt;0,MAX($H31,$I31),IF($G31="",IF($I31&gt;0,$I31,""),MAX($G31,$I31)))</f>
        <v/>
      </c>
      <c r="K31" s="35" t="str">
        <f aca="false">IF(OR($G31="",$J31=""),"",$J31-$G31)</f>
        <v/>
      </c>
      <c r="L31" s="36" t="str">
        <f aca="false">IF(OR($G31="",$G31=0,$J31=""),"",$J31/$G31-1)</f>
        <v/>
      </c>
      <c r="M31" s="37" t="str">
        <f aca="false">IF(OR($J31="",$J$100=0),"",$J31/$J$100)</f>
        <v/>
      </c>
      <c r="N31" s="38"/>
    </row>
    <row r="32" customFormat="false" ht="19.5" hidden="false" customHeight="true" outlineLevel="0" collapsed="false">
      <c r="B32" s="39"/>
      <c r="C32" s="40"/>
      <c r="D32" s="30"/>
      <c r="E32" s="31"/>
      <c r="F32" s="32"/>
      <c r="G32" s="33" t="str">
        <f aca="false">IF(OR($E32="",$F32=""),"",ROUND($E32*$F32,2))</f>
        <v/>
      </c>
      <c r="H32" s="34"/>
      <c r="I32" s="34"/>
      <c r="J32" s="33" t="str">
        <f aca="false">IF($H32&gt;0,MAX($H32,$I32),IF($G32="",IF($I32&gt;0,$I32,""),MAX($G32,$I32)))</f>
        <v/>
      </c>
      <c r="K32" s="35" t="str">
        <f aca="false">IF(OR($G32="",$J32=""),"",$J32-$G32)</f>
        <v/>
      </c>
      <c r="L32" s="36" t="str">
        <f aca="false">IF(OR($G32="",$G32=0,$J32=""),"",$J32/$G32-1)</f>
        <v/>
      </c>
      <c r="M32" s="37" t="str">
        <f aca="false">IF(OR($J32="",$J$100=0),"",$J32/$J$100)</f>
        <v/>
      </c>
      <c r="N32" s="38"/>
    </row>
    <row r="33" customFormat="false" ht="6.75" hidden="false" customHeight="true" outlineLevel="0" collapsed="false"/>
    <row r="34" customFormat="false" ht="21.75" hidden="false" customHeight="true" outlineLevel="0" collapsed="false">
      <c r="B34" s="21" t="s">
        <v>63</v>
      </c>
      <c r="C34" s="22" t="s">
        <v>64</v>
      </c>
      <c r="D34" s="23"/>
      <c r="E34" s="23"/>
      <c r="F34" s="23"/>
      <c r="G34" s="24" t="n">
        <f aca="false">SUM(G35:G40)</f>
        <v>111000</v>
      </c>
      <c r="H34" s="24" t="n">
        <f aca="false">SUM(H35:H40)</f>
        <v>116100</v>
      </c>
      <c r="I34" s="24" t="n">
        <f aca="false">SUM(I35:I40)</f>
        <v>100800</v>
      </c>
      <c r="J34" s="24" t="n">
        <f aca="false">SUM(J35:J40)</f>
        <v>116100</v>
      </c>
      <c r="K34" s="25" t="n">
        <f aca="false">IF(OR($G34="",$J34=""),"",$J34-$G34)</f>
        <v>5100</v>
      </c>
      <c r="L34" s="26" t="n">
        <f aca="false">IF(OR($G34="",$G34=0,$J34=""),"",$J34/$G34-1)</f>
        <v>0.0459459459459459</v>
      </c>
      <c r="M34" s="27" t="n">
        <f aca="false">IF($J$100=0,"",$J34/$J$100)</f>
        <v>0.0201454078534122</v>
      </c>
      <c r="N34" s="22"/>
    </row>
    <row r="35" customFormat="false" ht="25.5" hidden="false" customHeight="true" outlineLevel="0" collapsed="false">
      <c r="B35" s="28" t="s">
        <v>65</v>
      </c>
      <c r="C35" s="29" t="s">
        <v>66</v>
      </c>
      <c r="D35" s="30" t="s">
        <v>57</v>
      </c>
      <c r="E35" s="31" t="n">
        <v>1</v>
      </c>
      <c r="F35" s="32" t="n">
        <v>38000</v>
      </c>
      <c r="G35" s="33" t="n">
        <f aca="false">IF(OR($E35="",$F35=""),"",ROUND($E35*$F35,2))</f>
        <v>38000</v>
      </c>
      <c r="H35" s="34" t="n">
        <v>39500</v>
      </c>
      <c r="I35" s="34" t="n">
        <v>39500</v>
      </c>
      <c r="J35" s="33" t="n">
        <f aca="false">IF($H35&gt;0,MAX($H35,$I35),IF($G35="",IF($I35&gt;0,$I35,""),MAX($G35,$I35)))</f>
        <v>39500</v>
      </c>
      <c r="K35" s="35" t="n">
        <f aca="false">IF(OR($G35="",$J35=""),"",$J35-$G35)</f>
        <v>1500</v>
      </c>
      <c r="L35" s="36" t="n">
        <f aca="false">IF(OR($G35="",$G35=0,$J35=""),"",$J35/$G35-1)</f>
        <v>0.0394736842105263</v>
      </c>
      <c r="M35" s="37" t="n">
        <f aca="false">IF(OR($J35="",$J$100=0),"",$J35/$J$100)</f>
        <v>0.00685395013100588</v>
      </c>
      <c r="N35" s="38" t="s">
        <v>67</v>
      </c>
    </row>
    <row r="36" customFormat="false" ht="25.5" hidden="false" customHeight="true" outlineLevel="0" collapsed="false">
      <c r="B36" s="28" t="s">
        <v>68</v>
      </c>
      <c r="C36" s="29" t="s">
        <v>69</v>
      </c>
      <c r="D36" s="30" t="s">
        <v>57</v>
      </c>
      <c r="E36" s="31" t="n">
        <v>1</v>
      </c>
      <c r="F36" s="32" t="n">
        <v>46000</v>
      </c>
      <c r="G36" s="33" t="n">
        <f aca="false">IF(OR($E36="",$F36=""),"",ROUND($E36*$F36,2))</f>
        <v>46000</v>
      </c>
      <c r="H36" s="34" t="n">
        <v>46000</v>
      </c>
      <c r="I36" s="34" t="n">
        <v>46000</v>
      </c>
      <c r="J36" s="33" t="n">
        <f aca="false">IF($H36&gt;0,MAX($H36,$I36),IF($G36="",IF($I36&gt;0,$I36,""),MAX($G36,$I36)))</f>
        <v>46000</v>
      </c>
      <c r="K36" s="35" t="n">
        <f aca="false">IF(OR($G36="",$J36=""),"",$J36-$G36)</f>
        <v>0</v>
      </c>
      <c r="L36" s="36" t="n">
        <f aca="false">IF(OR($G36="",$G36=0,$J36=""),"",$J36/$G36-1)</f>
        <v>0</v>
      </c>
      <c r="M36" s="37" t="n">
        <f aca="false">IF(OR($J36="",$J$100=0),"",$J36/$J$100)</f>
        <v>0.00798181534243723</v>
      </c>
      <c r="N36" s="38" t="s">
        <v>67</v>
      </c>
    </row>
    <row r="37" customFormat="false" ht="25.5" hidden="false" customHeight="true" outlineLevel="0" collapsed="false">
      <c r="B37" s="28" t="s">
        <v>70</v>
      </c>
      <c r="C37" s="29" t="s">
        <v>71</v>
      </c>
      <c r="D37" s="30" t="s">
        <v>57</v>
      </c>
      <c r="E37" s="31" t="n">
        <v>1</v>
      </c>
      <c r="F37" s="32" t="n">
        <v>18000</v>
      </c>
      <c r="G37" s="33" t="n">
        <f aca="false">IF(OR($E37="",$F37=""),"",ROUND($E37*$F37,2))</f>
        <v>18000</v>
      </c>
      <c r="H37" s="34" t="n">
        <v>21600</v>
      </c>
      <c r="I37" s="34" t="n">
        <v>10800</v>
      </c>
      <c r="J37" s="33" t="n">
        <f aca="false">IF($H37&gt;0,MAX($H37,$I37),IF($G37="",IF($I37&gt;0,$I37,""),MAX($G37,$I37)))</f>
        <v>21600</v>
      </c>
      <c r="K37" s="35" t="n">
        <f aca="false">IF(OR($G37="",$J37=""),"",$J37-$G37)</f>
        <v>3600</v>
      </c>
      <c r="L37" s="36" t="n">
        <f aca="false">IF(OR($G37="",$G37=0,$J37=""),"",$J37/$G37-1)</f>
        <v>0.2</v>
      </c>
      <c r="M37" s="37" t="n">
        <f aca="false">IF(OR($J37="",$J$100=0),"",$J37/$J$100)</f>
        <v>0.00374798285644879</v>
      </c>
      <c r="N37" s="38" t="s">
        <v>72</v>
      </c>
    </row>
    <row r="38" customFormat="false" ht="25.5" hidden="false" customHeight="true" outlineLevel="0" collapsed="false">
      <c r="B38" s="28" t="s">
        <v>73</v>
      </c>
      <c r="C38" s="29" t="s">
        <v>74</v>
      </c>
      <c r="D38" s="30" t="s">
        <v>57</v>
      </c>
      <c r="E38" s="31" t="n">
        <v>1</v>
      </c>
      <c r="F38" s="32" t="n">
        <v>9000</v>
      </c>
      <c r="G38" s="33" t="n">
        <f aca="false">IF(OR($E38="",$F38=""),"",ROUND($E38*$F38,2))</f>
        <v>9000</v>
      </c>
      <c r="H38" s="34" t="n">
        <v>9000</v>
      </c>
      <c r="I38" s="34" t="n">
        <v>4500</v>
      </c>
      <c r="J38" s="33" t="n">
        <f aca="false">IF($H38&gt;0,MAX($H38,$I38),IF($G38="",IF($I38&gt;0,$I38,""),MAX($G38,$I38)))</f>
        <v>9000</v>
      </c>
      <c r="K38" s="35" t="n">
        <f aca="false">IF(OR($G38="",$J38=""),"",$J38-$G38)</f>
        <v>0</v>
      </c>
      <c r="L38" s="36" t="n">
        <f aca="false">IF(OR($G38="",$G38=0,$J38=""),"",$J38/$G38-1)</f>
        <v>0</v>
      </c>
      <c r="M38" s="37" t="n">
        <f aca="false">IF(OR($J38="",$J$100=0),"",$J38/$J$100)</f>
        <v>0.00156165952352033</v>
      </c>
      <c r="N38" s="38" t="s">
        <v>72</v>
      </c>
    </row>
    <row r="39" customFormat="false" ht="19.5" hidden="false" customHeight="true" outlineLevel="0" collapsed="false">
      <c r="B39" s="39"/>
      <c r="C39" s="40"/>
      <c r="D39" s="30"/>
      <c r="E39" s="31"/>
      <c r="F39" s="32"/>
      <c r="G39" s="33" t="str">
        <f aca="false">IF(OR($E39="",$F39=""),"",ROUND($E39*$F39,2))</f>
        <v/>
      </c>
      <c r="H39" s="34"/>
      <c r="I39" s="34"/>
      <c r="J39" s="33" t="str">
        <f aca="false">IF($H39&gt;0,MAX($H39,$I39),IF($G39="",IF($I39&gt;0,$I39,""),MAX($G39,$I39)))</f>
        <v/>
      </c>
      <c r="K39" s="35" t="str">
        <f aca="false">IF(OR($G39="",$J39=""),"",$J39-$G39)</f>
        <v/>
      </c>
      <c r="L39" s="36" t="str">
        <f aca="false">IF(OR($G39="",$G39=0,$J39=""),"",$J39/$G39-1)</f>
        <v/>
      </c>
      <c r="M39" s="37" t="str">
        <f aca="false">IF(OR($J39="",$J$100=0),"",$J39/$J$100)</f>
        <v/>
      </c>
      <c r="N39" s="38"/>
    </row>
    <row r="40" customFormat="false" ht="19.5" hidden="false" customHeight="true" outlineLevel="0" collapsed="false">
      <c r="B40" s="39"/>
      <c r="C40" s="40"/>
      <c r="D40" s="30"/>
      <c r="E40" s="31"/>
      <c r="F40" s="32"/>
      <c r="G40" s="33" t="str">
        <f aca="false">IF(OR($E40="",$F40=""),"",ROUND($E40*$F40,2))</f>
        <v/>
      </c>
      <c r="H40" s="34"/>
      <c r="I40" s="34"/>
      <c r="J40" s="33" t="str">
        <f aca="false">IF($H40&gt;0,MAX($H40,$I40),IF($G40="",IF($I40&gt;0,$I40,""),MAX($G40,$I40)))</f>
        <v/>
      </c>
      <c r="K40" s="35" t="str">
        <f aca="false">IF(OR($G40="",$J40=""),"",$J40-$G40)</f>
        <v/>
      </c>
      <c r="L40" s="36" t="str">
        <f aca="false">IF(OR($G40="",$G40=0,$J40=""),"",$J40/$G40-1)</f>
        <v/>
      </c>
      <c r="M40" s="37" t="str">
        <f aca="false">IF(OR($J40="",$J$100=0),"",$J40/$J$100)</f>
        <v/>
      </c>
      <c r="N40" s="38"/>
    </row>
    <row r="41" customFormat="false" ht="6.75" hidden="false" customHeight="true" outlineLevel="0" collapsed="false"/>
    <row r="42" customFormat="false" ht="21.75" hidden="false" customHeight="true" outlineLevel="0" collapsed="false">
      <c r="B42" s="21" t="s">
        <v>75</v>
      </c>
      <c r="C42" s="22" t="s">
        <v>76</v>
      </c>
      <c r="D42" s="23"/>
      <c r="E42" s="23"/>
      <c r="F42" s="23"/>
      <c r="G42" s="24" t="n">
        <f aca="false">SUM(G43:G52)</f>
        <v>2612400</v>
      </c>
      <c r="H42" s="24" t="n">
        <f aca="false">SUM(H43:H52)</f>
        <v>2376400</v>
      </c>
      <c r="I42" s="24" t="n">
        <f aca="false">SUM(I43:I52)</f>
        <v>1223900</v>
      </c>
      <c r="J42" s="24" t="n">
        <f aca="false">SUM(J43:J52)</f>
        <v>2647600</v>
      </c>
      <c r="K42" s="25" t="n">
        <f aca="false">IF(OR($G42="",$J42=""),"",$J42-$G42)</f>
        <v>35200</v>
      </c>
      <c r="L42" s="26" t="n">
        <f aca="false">IF(OR($G42="",$G42=0,$J42=""),"",$J42/$G42-1)</f>
        <v>0.0134741999693768</v>
      </c>
      <c r="M42" s="27" t="n">
        <f aca="false">IF($J$100=0,"",$J42/$J$100)</f>
        <v>0.459405528274713</v>
      </c>
      <c r="N42" s="22"/>
    </row>
    <row r="43" customFormat="false" ht="25.5" hidden="false" customHeight="true" outlineLevel="0" collapsed="false">
      <c r="B43" s="28" t="s">
        <v>77</v>
      </c>
      <c r="C43" s="29" t="s">
        <v>78</v>
      </c>
      <c r="D43" s="30" t="s">
        <v>79</v>
      </c>
      <c r="E43" s="31" t="n">
        <v>2400</v>
      </c>
      <c r="F43" s="32" t="n">
        <v>48</v>
      </c>
      <c r="G43" s="33" t="n">
        <f aca="false">IF(OR($E43="",$F43=""),"",ROUND($E43*$F43,2))</f>
        <v>115200</v>
      </c>
      <c r="H43" s="34" t="n">
        <v>118900</v>
      </c>
      <c r="I43" s="34" t="n">
        <v>118900</v>
      </c>
      <c r="J43" s="33" t="n">
        <f aca="false">IF($H43&gt;0,MAX($H43,$I43),IF($G43="",IF($I43&gt;0,$I43,""),MAX($G43,$I43)))</f>
        <v>118900</v>
      </c>
      <c r="K43" s="35" t="n">
        <f aca="false">IF(OR($G43="",$J43=""),"",$J43-$G43)</f>
        <v>3700</v>
      </c>
      <c r="L43" s="36" t="n">
        <f aca="false">IF(OR($G43="",$G43=0,$J43=""),"",$J43/$G43-1)</f>
        <v>0.0321180555555556</v>
      </c>
      <c r="M43" s="37" t="n">
        <f aca="false">IF(OR($J43="",$J$100=0),"",$J43/$J$100)</f>
        <v>0.0206312574829519</v>
      </c>
      <c r="N43" s="38" t="s">
        <v>67</v>
      </c>
    </row>
    <row r="44" customFormat="false" ht="25.5" hidden="false" customHeight="true" outlineLevel="0" collapsed="false">
      <c r="B44" s="28" t="s">
        <v>80</v>
      </c>
      <c r="C44" s="29" t="s">
        <v>81</v>
      </c>
      <c r="D44" s="30" t="s">
        <v>82</v>
      </c>
      <c r="E44" s="31" t="n">
        <v>620</v>
      </c>
      <c r="F44" s="32" t="n">
        <v>260</v>
      </c>
      <c r="G44" s="33" t="n">
        <f aca="false">IF(OR($E44="",$F44=""),"",ROUND($E44*$F44,2))</f>
        <v>161200</v>
      </c>
      <c r="H44" s="34" t="n">
        <v>163500</v>
      </c>
      <c r="I44" s="34" t="n">
        <v>163500</v>
      </c>
      <c r="J44" s="33" t="n">
        <f aca="false">IF($H44&gt;0,MAX($H44,$I44),IF($G44="",IF($I44&gt;0,$I44,""),MAX($G44,$I44)))</f>
        <v>163500</v>
      </c>
      <c r="K44" s="35" t="n">
        <f aca="false">IF(OR($G44="",$J44=""),"",$J44-$G44)</f>
        <v>2300</v>
      </c>
      <c r="L44" s="36" t="n">
        <f aca="false">IF(OR($G44="",$G44=0,$J44=""),"",$J44/$G44-1)</f>
        <v>0.0142679900744418</v>
      </c>
      <c r="M44" s="37" t="n">
        <f aca="false">IF(OR($J44="",$J$100=0),"",$J44/$J$100)</f>
        <v>0.0283701480106193</v>
      </c>
      <c r="N44" s="38" t="s">
        <v>67</v>
      </c>
    </row>
    <row r="45" customFormat="false" ht="25.5" hidden="false" customHeight="true" outlineLevel="0" collapsed="false">
      <c r="B45" s="28" t="s">
        <v>83</v>
      </c>
      <c r="C45" s="29" t="s">
        <v>84</v>
      </c>
      <c r="D45" s="30" t="s">
        <v>82</v>
      </c>
      <c r="E45" s="31" t="n">
        <v>1480</v>
      </c>
      <c r="F45" s="32" t="n">
        <v>610</v>
      </c>
      <c r="G45" s="33" t="n">
        <f aca="false">IF(OR($E45="",$F45=""),"",ROUND($E45*$F45,2))</f>
        <v>902800</v>
      </c>
      <c r="H45" s="34" t="n">
        <v>921000</v>
      </c>
      <c r="I45" s="34" t="n">
        <v>460500</v>
      </c>
      <c r="J45" s="33" t="n">
        <f aca="false">IF($H45&gt;0,MAX($H45,$I45),IF($G45="",IF($I45&gt;0,$I45,""),MAX($G45,$I45)))</f>
        <v>921000</v>
      </c>
      <c r="K45" s="35" t="n">
        <f aca="false">IF(OR($G45="",$J45=""),"",$J45-$G45)</f>
        <v>18200</v>
      </c>
      <c r="L45" s="36" t="n">
        <f aca="false">IF(OR($G45="",$G45=0,$J45=""),"",$J45/$G45-1)</f>
        <v>0.0201595037660611</v>
      </c>
      <c r="M45" s="37" t="n">
        <f aca="false">IF(OR($J45="",$J$100=0),"",$J45/$J$100)</f>
        <v>0.15980982457358</v>
      </c>
      <c r="N45" s="38" t="s">
        <v>72</v>
      </c>
    </row>
    <row r="46" customFormat="false" ht="25.5" hidden="false" customHeight="true" outlineLevel="0" collapsed="false">
      <c r="B46" s="28" t="s">
        <v>85</v>
      </c>
      <c r="C46" s="29" t="s">
        <v>86</v>
      </c>
      <c r="D46" s="30" t="s">
        <v>82</v>
      </c>
      <c r="E46" s="31" t="n">
        <v>1260</v>
      </c>
      <c r="F46" s="32" t="n">
        <v>340</v>
      </c>
      <c r="G46" s="33" t="n">
        <f aca="false">IF(OR($E46="",$F46=""),"",ROUND($E46*$F46,2))</f>
        <v>428400</v>
      </c>
      <c r="H46" s="34" t="n">
        <v>421000</v>
      </c>
      <c r="I46" s="34" t="n">
        <v>105000</v>
      </c>
      <c r="J46" s="33" t="n">
        <f aca="false">IF($H46&gt;0,MAX($H46,$I46),IF($G46="",IF($I46&gt;0,$I46,""),MAX($G46,$I46)))</f>
        <v>421000</v>
      </c>
      <c r="K46" s="35" t="n">
        <f aca="false">IF(OR($G46="",$J46=""),"",$J46-$G46)</f>
        <v>-7400</v>
      </c>
      <c r="L46" s="36" t="n">
        <f aca="false">IF(OR($G46="",$G46=0,$J46=""),"",$J46/$G46-1)</f>
        <v>-0.0172735760971056</v>
      </c>
      <c r="M46" s="37" t="n">
        <f aca="false">IF(OR($J46="",$J$100=0),"",$J46/$J$100)</f>
        <v>0.0730509621557842</v>
      </c>
      <c r="N46" s="38" t="s">
        <v>72</v>
      </c>
    </row>
    <row r="47" customFormat="false" ht="25.5" hidden="false" customHeight="true" outlineLevel="0" collapsed="false">
      <c r="B47" s="28" t="s">
        <v>87</v>
      </c>
      <c r="C47" s="29" t="s">
        <v>88</v>
      </c>
      <c r="D47" s="30" t="s">
        <v>82</v>
      </c>
      <c r="E47" s="31" t="n">
        <v>1520</v>
      </c>
      <c r="F47" s="32" t="n">
        <v>405</v>
      </c>
      <c r="G47" s="33" t="n">
        <f aca="false">IF(OR($E47="",$F47=""),"",ROUND($E47*$F47,2))</f>
        <v>615600</v>
      </c>
      <c r="H47" s="34" t="n">
        <v>628000</v>
      </c>
      <c r="I47" s="34" t="n">
        <v>314000</v>
      </c>
      <c r="J47" s="33" t="n">
        <f aca="false">IF($H47&gt;0,MAX($H47,$I47),IF($G47="",IF($I47&gt;0,$I47,""),MAX($G47,$I47)))</f>
        <v>628000</v>
      </c>
      <c r="K47" s="35" t="n">
        <f aca="false">IF(OR($G47="",$J47=""),"",$J47-$G47)</f>
        <v>12400</v>
      </c>
      <c r="L47" s="36" t="n">
        <f aca="false">IF(OR($G47="",$G47=0,$J47=""),"",$J47/$G47-1)</f>
        <v>0.0201429499675114</v>
      </c>
      <c r="M47" s="37" t="n">
        <f aca="false">IF(OR($J47="",$J$100=0),"",$J47/$J$100)</f>
        <v>0.108969131196752</v>
      </c>
      <c r="N47" s="38" t="s">
        <v>72</v>
      </c>
    </row>
    <row r="48" customFormat="false" ht="25.5" hidden="false" customHeight="true" outlineLevel="0" collapsed="false">
      <c r="B48" s="28" t="s">
        <v>89</v>
      </c>
      <c r="C48" s="29" t="s">
        <v>90</v>
      </c>
      <c r="D48" s="30" t="s">
        <v>82</v>
      </c>
      <c r="E48" s="31" t="n">
        <v>640</v>
      </c>
      <c r="F48" s="32" t="n">
        <v>380</v>
      </c>
      <c r="G48" s="33" t="n">
        <f aca="false">IF(OR($E48="",$F48=""),"",ROUND($E48*$F48,2))</f>
        <v>243200</v>
      </c>
      <c r="H48" s="34"/>
      <c r="I48" s="34"/>
      <c r="J48" s="33" t="n">
        <f aca="false">IF($H48&gt;0,MAX($H48,$I48),IF($G48="",IF($I48&gt;0,$I48,""),MAX($G48,$I48)))</f>
        <v>243200</v>
      </c>
      <c r="K48" s="35" t="n">
        <f aca="false">IF(OR($G48="",$J48=""),"",$J48-$G48)</f>
        <v>0</v>
      </c>
      <c r="L48" s="36" t="n">
        <f aca="false">IF(OR($G48="",$G48=0,$J48=""),"",$J48/$G48-1)</f>
        <v>0</v>
      </c>
      <c r="M48" s="37" t="n">
        <f aca="false">IF(OR($J48="",$J$100=0),"",$J48/$J$100)</f>
        <v>0.042199510680016</v>
      </c>
      <c r="N48" s="38" t="s">
        <v>91</v>
      </c>
    </row>
    <row r="49" customFormat="false" ht="25.5" hidden="false" customHeight="true" outlineLevel="0" collapsed="false">
      <c r="B49" s="28" t="s">
        <v>92</v>
      </c>
      <c r="C49" s="29" t="s">
        <v>93</v>
      </c>
      <c r="D49" s="30" t="s">
        <v>57</v>
      </c>
      <c r="E49" s="31" t="n">
        <v>1</v>
      </c>
      <c r="F49" s="32" t="n">
        <v>28000</v>
      </c>
      <c r="G49" s="33" t="n">
        <f aca="false">IF(OR($E49="",$F49=""),"",ROUND($E49*$F49,2))</f>
        <v>28000</v>
      </c>
      <c r="H49" s="34"/>
      <c r="I49" s="34"/>
      <c r="J49" s="33" t="n">
        <f aca="false">IF($H49&gt;0,MAX($H49,$I49),IF($G49="",IF($I49&gt;0,$I49,""),MAX($G49,$I49)))</f>
        <v>28000</v>
      </c>
      <c r="K49" s="35" t="n">
        <f aca="false">IF(OR($G49="",$J49=""),"",$J49-$G49)</f>
        <v>0</v>
      </c>
      <c r="L49" s="36" t="n">
        <f aca="false">IF(OR($G49="",$G49=0,$J49=""),"",$J49/$G49-1)</f>
        <v>0</v>
      </c>
      <c r="M49" s="37" t="n">
        <f aca="false">IF(OR($J49="",$J$100=0),"",$J49/$J$100)</f>
        <v>0.00485849629539658</v>
      </c>
      <c r="N49" s="38" t="s">
        <v>94</v>
      </c>
    </row>
    <row r="50" customFormat="false" ht="25.5" hidden="false" customHeight="true" outlineLevel="0" collapsed="false">
      <c r="B50" s="28" t="s">
        <v>95</v>
      </c>
      <c r="C50" s="29" t="s">
        <v>96</v>
      </c>
      <c r="D50" s="30" t="s">
        <v>57</v>
      </c>
      <c r="E50" s="31" t="n">
        <v>1</v>
      </c>
      <c r="F50" s="32" t="n">
        <v>118000</v>
      </c>
      <c r="G50" s="33" t="n">
        <f aca="false">IF(OR($E50="",$F50=""),"",ROUND($E50*$F50,2))</f>
        <v>118000</v>
      </c>
      <c r="H50" s="34" t="n">
        <v>124000</v>
      </c>
      <c r="I50" s="34" t="n">
        <v>62000</v>
      </c>
      <c r="J50" s="33" t="n">
        <f aca="false">IF($H50&gt;0,MAX($H50,$I50),IF($G50="",IF($I50&gt;0,$I50,""),MAX($G50,$I50)))</f>
        <v>124000</v>
      </c>
      <c r="K50" s="35" t="n">
        <f aca="false">IF(OR($G50="",$J50=""),"",$J50-$G50)</f>
        <v>6000</v>
      </c>
      <c r="L50" s="36" t="n">
        <f aca="false">IF(OR($G50="",$G50=0,$J50=""),"",$J50/$G50-1)</f>
        <v>0.0508474576271187</v>
      </c>
      <c r="M50" s="37" t="n">
        <f aca="false">IF(OR($J50="",$J$100=0),"",$J50/$J$100)</f>
        <v>0.0215161978796134</v>
      </c>
      <c r="N50" s="38" t="s">
        <v>72</v>
      </c>
    </row>
    <row r="51" customFormat="false" ht="19.5" hidden="false" customHeight="true" outlineLevel="0" collapsed="false">
      <c r="B51" s="39"/>
      <c r="C51" s="40"/>
      <c r="D51" s="30"/>
      <c r="E51" s="31"/>
      <c r="F51" s="32"/>
      <c r="G51" s="33" t="str">
        <f aca="false">IF(OR($E51="",$F51=""),"",ROUND($E51*$F51,2))</f>
        <v/>
      </c>
      <c r="H51" s="34"/>
      <c r="I51" s="34"/>
      <c r="J51" s="33" t="str">
        <f aca="false">IF($H51&gt;0,MAX($H51,$I51),IF($G51="",IF($I51&gt;0,$I51,""),MAX($G51,$I51)))</f>
        <v/>
      </c>
      <c r="K51" s="35" t="str">
        <f aca="false">IF(OR($G51="",$J51=""),"",$J51-$G51)</f>
        <v/>
      </c>
      <c r="L51" s="36" t="str">
        <f aca="false">IF(OR($G51="",$G51=0,$J51=""),"",$J51/$G51-1)</f>
        <v/>
      </c>
      <c r="M51" s="37" t="str">
        <f aca="false">IF(OR($J51="",$J$100=0),"",$J51/$J$100)</f>
        <v/>
      </c>
      <c r="N51" s="38"/>
    </row>
    <row r="52" customFormat="false" ht="19.5" hidden="false" customHeight="true" outlineLevel="0" collapsed="false">
      <c r="B52" s="39"/>
      <c r="C52" s="40"/>
      <c r="D52" s="30"/>
      <c r="E52" s="31"/>
      <c r="F52" s="32"/>
      <c r="G52" s="33" t="str">
        <f aca="false">IF(OR($E52="",$F52=""),"",ROUND($E52*$F52,2))</f>
        <v/>
      </c>
      <c r="H52" s="34"/>
      <c r="I52" s="34"/>
      <c r="J52" s="33" t="str">
        <f aca="false">IF($H52&gt;0,MAX($H52,$I52),IF($G52="",IF($I52&gt;0,$I52,""),MAX($G52,$I52)))</f>
        <v/>
      </c>
      <c r="K52" s="35" t="str">
        <f aca="false">IF(OR($G52="",$J52=""),"",$J52-$G52)</f>
        <v/>
      </c>
      <c r="L52" s="36" t="str">
        <f aca="false">IF(OR($G52="",$G52=0,$J52=""),"",$J52/$G52-1)</f>
        <v/>
      </c>
      <c r="M52" s="37" t="str">
        <f aca="false">IF(OR($J52="",$J$100=0),"",$J52/$J$100)</f>
        <v/>
      </c>
      <c r="N52" s="38"/>
    </row>
    <row r="53" customFormat="false" ht="6.75" hidden="false" customHeight="true" outlineLevel="0" collapsed="false"/>
    <row r="54" customFormat="false" ht="21.75" hidden="false" customHeight="true" outlineLevel="0" collapsed="false">
      <c r="B54" s="21" t="s">
        <v>97</v>
      </c>
      <c r="C54" s="22" t="s">
        <v>98</v>
      </c>
      <c r="D54" s="23"/>
      <c r="E54" s="23"/>
      <c r="F54" s="23"/>
      <c r="G54" s="24" t="n">
        <f aca="false">SUM(G55:G63)</f>
        <v>1035000</v>
      </c>
      <c r="H54" s="24" t="n">
        <f aca="false">SUM(H55:H63)</f>
        <v>843000</v>
      </c>
      <c r="I54" s="24" t="n">
        <f aca="false">SUM(I55:I63)</f>
        <v>134250</v>
      </c>
      <c r="J54" s="24" t="n">
        <f aca="false">SUM(J55:J63)</f>
        <v>1041200</v>
      </c>
      <c r="K54" s="25" t="n">
        <f aca="false">IF(OR($G54="",$J54=""),"",$J54-$G54)</f>
        <v>6200</v>
      </c>
      <c r="L54" s="26" t="n">
        <f aca="false">IF(OR($G54="",$G54=0,$J54=""),"",$J54/$G54-1)</f>
        <v>0.00599033816425121</v>
      </c>
      <c r="M54" s="27" t="n">
        <f aca="false">IF($J$100=0,"",$J54/$J$100)</f>
        <v>0.180666655098818</v>
      </c>
      <c r="N54" s="22"/>
    </row>
    <row r="55" customFormat="false" ht="25.5" hidden="false" customHeight="true" outlineLevel="0" collapsed="false">
      <c r="B55" s="28" t="s">
        <v>99</v>
      </c>
      <c r="C55" s="29" t="s">
        <v>100</v>
      </c>
      <c r="D55" s="30" t="s">
        <v>82</v>
      </c>
      <c r="E55" s="31" t="n">
        <v>1850</v>
      </c>
      <c r="F55" s="32" t="n">
        <v>95</v>
      </c>
      <c r="G55" s="33" t="n">
        <f aca="false">IF(OR($E55="",$F55=""),"",ROUND($E55*$F55,2))</f>
        <v>175750</v>
      </c>
      <c r="H55" s="34" t="n">
        <v>178000</v>
      </c>
      <c r="I55" s="34" t="n">
        <v>53400</v>
      </c>
      <c r="J55" s="33" t="n">
        <f aca="false">IF($H55&gt;0,MAX($H55,$I55),IF($G55="",IF($I55&gt;0,$I55,""),MAX($G55,$I55)))</f>
        <v>178000</v>
      </c>
      <c r="K55" s="35" t="n">
        <f aca="false">IF(OR($G55="",$J55=""),"",$J55-$G55)</f>
        <v>2250</v>
      </c>
      <c r="L55" s="36" t="n">
        <f aca="false">IF(OR($G55="",$G55=0,$J55=""),"",$J55/$G55-1)</f>
        <v>0.0128022759601707</v>
      </c>
      <c r="M55" s="37" t="n">
        <f aca="false">IF(OR($J55="",$J$100=0),"",$J55/$J$100)</f>
        <v>0.0308861550207354</v>
      </c>
      <c r="N55" s="38" t="s">
        <v>72</v>
      </c>
    </row>
    <row r="56" customFormat="false" ht="25.5" hidden="false" customHeight="true" outlineLevel="0" collapsed="false">
      <c r="B56" s="28" t="s">
        <v>101</v>
      </c>
      <c r="C56" s="29" t="s">
        <v>102</v>
      </c>
      <c r="D56" s="30" t="s">
        <v>82</v>
      </c>
      <c r="E56" s="31" t="n">
        <v>1850</v>
      </c>
      <c r="F56" s="32" t="n">
        <v>165</v>
      </c>
      <c r="G56" s="33" t="n">
        <f aca="false">IF(OR($E56="",$F56=""),"",ROUND($E56*$F56,2))</f>
        <v>305250</v>
      </c>
      <c r="H56" s="34" t="n">
        <v>311000</v>
      </c>
      <c r="I56" s="34"/>
      <c r="J56" s="33" t="n">
        <f aca="false">IF($H56&gt;0,MAX($H56,$I56),IF($G56="",IF($I56&gt;0,$I56,""),MAX($G56,$I56)))</f>
        <v>311000</v>
      </c>
      <c r="K56" s="35" t="n">
        <f aca="false">IF(OR($G56="",$J56=""),"",$J56-$G56)</f>
        <v>5750</v>
      </c>
      <c r="L56" s="36" t="n">
        <f aca="false">IF(OR($G56="",$G56=0,$J56=""),"",$J56/$G56-1)</f>
        <v>0.0188370188370188</v>
      </c>
      <c r="M56" s="37" t="n">
        <f aca="false">IF(OR($J56="",$J$100=0),"",$J56/$J$100)</f>
        <v>0.0539640124238691</v>
      </c>
      <c r="N56" s="38" t="s">
        <v>103</v>
      </c>
    </row>
    <row r="57" customFormat="false" ht="25.5" hidden="false" customHeight="true" outlineLevel="0" collapsed="false">
      <c r="B57" s="28" t="s">
        <v>104</v>
      </c>
      <c r="C57" s="29" t="s">
        <v>105</v>
      </c>
      <c r="D57" s="30" t="s">
        <v>82</v>
      </c>
      <c r="E57" s="31" t="n">
        <v>1850</v>
      </c>
      <c r="F57" s="32" t="n">
        <v>58</v>
      </c>
      <c r="G57" s="33" t="n">
        <f aca="false">IF(OR($E57="",$F57=""),"",ROUND($E57*$F57,2))</f>
        <v>107300</v>
      </c>
      <c r="H57" s="34"/>
      <c r="I57" s="34"/>
      <c r="J57" s="33" t="n">
        <f aca="false">IF($H57&gt;0,MAX($H57,$I57),IF($G57="",IF($I57&gt;0,$I57,""),MAX($G57,$I57)))</f>
        <v>107300</v>
      </c>
      <c r="K57" s="35" t="n">
        <f aca="false">IF(OR($G57="",$J57=""),"",$J57-$G57)</f>
        <v>0</v>
      </c>
      <c r="L57" s="36" t="n">
        <f aca="false">IF(OR($G57="",$G57=0,$J57=""),"",$J57/$G57-1)</f>
        <v>0</v>
      </c>
      <c r="M57" s="37" t="n">
        <f aca="false">IF(OR($J57="",$J$100=0),"",$J57/$J$100)</f>
        <v>0.018618451874859</v>
      </c>
      <c r="N57" s="38" t="s">
        <v>91</v>
      </c>
    </row>
    <row r="58" customFormat="false" ht="25.5" hidden="false" customHeight="true" outlineLevel="0" collapsed="false">
      <c r="B58" s="28" t="s">
        <v>106</v>
      </c>
      <c r="C58" s="29" t="s">
        <v>107</v>
      </c>
      <c r="D58" s="30" t="s">
        <v>82</v>
      </c>
      <c r="E58" s="31" t="n">
        <v>1850</v>
      </c>
      <c r="F58" s="32" t="n">
        <v>148</v>
      </c>
      <c r="G58" s="33" t="n">
        <f aca="false">IF(OR($E58="",$F58=""),"",ROUND($E58*$F58,2))</f>
        <v>273800</v>
      </c>
      <c r="H58" s="34" t="n">
        <v>269500</v>
      </c>
      <c r="I58" s="34" t="n">
        <v>80850</v>
      </c>
      <c r="J58" s="33" t="n">
        <f aca="false">IF($H58&gt;0,MAX($H58,$I58),IF($G58="",IF($I58&gt;0,$I58,""),MAX($G58,$I58)))</f>
        <v>269500</v>
      </c>
      <c r="K58" s="35" t="n">
        <f aca="false">IF(OR($G58="",$J58=""),"",$J58-$G58)</f>
        <v>-4300</v>
      </c>
      <c r="L58" s="36" t="n">
        <f aca="false">IF(OR($G58="",$G58=0,$J58=""),"",$J58/$G58-1)</f>
        <v>-0.0157048940832725</v>
      </c>
      <c r="M58" s="37" t="n">
        <f aca="false">IF(OR($J58="",$J$100=0),"",$J58/$J$100)</f>
        <v>0.046763026843192</v>
      </c>
      <c r="N58" s="38" t="s">
        <v>72</v>
      </c>
    </row>
    <row r="59" customFormat="false" ht="25.5" hidden="false" customHeight="true" outlineLevel="0" collapsed="false">
      <c r="B59" s="28" t="s">
        <v>108</v>
      </c>
      <c r="C59" s="29" t="s">
        <v>109</v>
      </c>
      <c r="D59" s="30" t="s">
        <v>82</v>
      </c>
      <c r="E59" s="31" t="n">
        <v>1850</v>
      </c>
      <c r="F59" s="32" t="n">
        <v>34</v>
      </c>
      <c r="G59" s="33" t="n">
        <f aca="false">IF(OR($E59="",$F59=""),"",ROUND($E59*$F59,2))</f>
        <v>62900</v>
      </c>
      <c r="H59" s="34"/>
      <c r="I59" s="34"/>
      <c r="J59" s="33" t="n">
        <f aca="false">IF($H59&gt;0,MAX($H59,$I59),IF($G59="",IF($I59&gt;0,$I59,""),MAX($G59,$I59)))</f>
        <v>62900</v>
      </c>
      <c r="K59" s="35" t="n">
        <f aca="false">IF(OR($G59="",$J59=""),"",$J59-$G59)</f>
        <v>0</v>
      </c>
      <c r="L59" s="36" t="n">
        <f aca="false">IF(OR($G59="",$G59=0,$J59=""),"",$J59/$G59-1)</f>
        <v>0</v>
      </c>
      <c r="M59" s="37" t="n">
        <f aca="false">IF(OR($J59="",$J$100=0),"",$J59/$J$100)</f>
        <v>0.0109142648921587</v>
      </c>
      <c r="N59" s="38" t="s">
        <v>94</v>
      </c>
    </row>
    <row r="60" customFormat="false" ht="25.5" hidden="false" customHeight="true" outlineLevel="0" collapsed="false">
      <c r="B60" s="28" t="s">
        <v>110</v>
      </c>
      <c r="C60" s="29" t="s">
        <v>111</v>
      </c>
      <c r="D60" s="30" t="s">
        <v>112</v>
      </c>
      <c r="E60" s="31" t="n">
        <v>1</v>
      </c>
      <c r="F60" s="32" t="n">
        <v>82000</v>
      </c>
      <c r="G60" s="33" t="n">
        <f aca="false">IF(OR($E60="",$F60=""),"",ROUND($E60*$F60,2))</f>
        <v>82000</v>
      </c>
      <c r="H60" s="34" t="n">
        <v>84500</v>
      </c>
      <c r="I60" s="34"/>
      <c r="J60" s="33" t="n">
        <f aca="false">IF($H60&gt;0,MAX($H60,$I60),IF($G60="",IF($I60&gt;0,$I60,""),MAX($G60,$I60)))</f>
        <v>84500</v>
      </c>
      <c r="K60" s="35" t="n">
        <f aca="false">IF(OR($G60="",$J60=""),"",$J60-$G60)</f>
        <v>2500</v>
      </c>
      <c r="L60" s="36" t="n">
        <f aca="false">IF(OR($G60="",$G60=0,$J60=""),"",$J60/$G60-1)</f>
        <v>0.0304878048780488</v>
      </c>
      <c r="M60" s="37" t="n">
        <f aca="false">IF(OR($J60="",$J$100=0),"",$J60/$J$100)</f>
        <v>0.0146622477486075</v>
      </c>
      <c r="N60" s="38" t="s">
        <v>103</v>
      </c>
    </row>
    <row r="61" customFormat="false" ht="25.5" hidden="false" customHeight="true" outlineLevel="0" collapsed="false">
      <c r="B61" s="28" t="s">
        <v>113</v>
      </c>
      <c r="C61" s="29" t="s">
        <v>114</v>
      </c>
      <c r="D61" s="30" t="s">
        <v>57</v>
      </c>
      <c r="E61" s="31" t="n">
        <v>1</v>
      </c>
      <c r="F61" s="32" t="n">
        <v>28000</v>
      </c>
      <c r="G61" s="33" t="n">
        <f aca="false">IF(OR($E61="",$F61=""),"",ROUND($E61*$F61,2))</f>
        <v>28000</v>
      </c>
      <c r="H61" s="34"/>
      <c r="I61" s="34"/>
      <c r="J61" s="33" t="n">
        <f aca="false">IF($H61&gt;0,MAX($H61,$I61),IF($G61="",IF($I61&gt;0,$I61,""),MAX($G61,$I61)))</f>
        <v>28000</v>
      </c>
      <c r="K61" s="35" t="n">
        <f aca="false">IF(OR($G61="",$J61=""),"",$J61-$G61)</f>
        <v>0</v>
      </c>
      <c r="L61" s="36" t="n">
        <f aca="false">IF(OR($G61="",$G61=0,$J61=""),"",$J61/$G61-1)</f>
        <v>0</v>
      </c>
      <c r="M61" s="37" t="n">
        <f aca="false">IF(OR($J61="",$J$100=0),"",$J61/$J$100)</f>
        <v>0.00485849629539658</v>
      </c>
      <c r="N61" s="38" t="s">
        <v>94</v>
      </c>
    </row>
    <row r="62" customFormat="false" ht="19.5" hidden="false" customHeight="true" outlineLevel="0" collapsed="false">
      <c r="B62" s="39"/>
      <c r="C62" s="40"/>
      <c r="D62" s="30"/>
      <c r="E62" s="31"/>
      <c r="F62" s="32"/>
      <c r="G62" s="33" t="str">
        <f aca="false">IF(OR($E62="",$F62=""),"",ROUND($E62*$F62,2))</f>
        <v/>
      </c>
      <c r="H62" s="34"/>
      <c r="I62" s="34"/>
      <c r="J62" s="33" t="str">
        <f aca="false">IF($H62&gt;0,MAX($H62,$I62),IF($G62="",IF($I62&gt;0,$I62,""),MAX($G62,$I62)))</f>
        <v/>
      </c>
      <c r="K62" s="35" t="str">
        <f aca="false">IF(OR($G62="",$J62=""),"",$J62-$G62)</f>
        <v/>
      </c>
      <c r="L62" s="36" t="str">
        <f aca="false">IF(OR($G62="",$G62=0,$J62=""),"",$J62/$G62-1)</f>
        <v/>
      </c>
      <c r="M62" s="37" t="str">
        <f aca="false">IF(OR($J62="",$J$100=0),"",$J62/$J$100)</f>
        <v/>
      </c>
      <c r="N62" s="38"/>
    </row>
    <row r="63" customFormat="false" ht="19.5" hidden="false" customHeight="true" outlineLevel="0" collapsed="false">
      <c r="B63" s="39"/>
      <c r="C63" s="40"/>
      <c r="D63" s="30"/>
      <c r="E63" s="31"/>
      <c r="F63" s="32"/>
      <c r="G63" s="33" t="str">
        <f aca="false">IF(OR($E63="",$F63=""),"",ROUND($E63*$F63,2))</f>
        <v/>
      </c>
      <c r="H63" s="34"/>
      <c r="I63" s="34"/>
      <c r="J63" s="33" t="str">
        <f aca="false">IF($H63&gt;0,MAX($H63,$I63),IF($G63="",IF($I63&gt;0,$I63,""),MAX($G63,$I63)))</f>
        <v/>
      </c>
      <c r="K63" s="35" t="str">
        <f aca="false">IF(OR($G63="",$J63=""),"",$J63-$G63)</f>
        <v/>
      </c>
      <c r="L63" s="36" t="str">
        <f aca="false">IF(OR($G63="",$G63=0,$J63=""),"",$J63/$G63-1)</f>
        <v/>
      </c>
      <c r="M63" s="37" t="str">
        <f aca="false">IF(OR($J63="",$J$100=0),"",$J63/$J$100)</f>
        <v/>
      </c>
      <c r="N63" s="38"/>
    </row>
    <row r="64" customFormat="false" ht="6.75" hidden="false" customHeight="true" outlineLevel="0" collapsed="false"/>
    <row r="65" customFormat="false" ht="21.75" hidden="false" customHeight="true" outlineLevel="0" collapsed="false">
      <c r="B65" s="21" t="s">
        <v>115</v>
      </c>
      <c r="C65" s="22" t="s">
        <v>116</v>
      </c>
      <c r="D65" s="23"/>
      <c r="E65" s="23"/>
      <c r="F65" s="23"/>
      <c r="G65" s="24" t="n">
        <f aca="false">SUM(G66:G73)</f>
        <v>194900</v>
      </c>
      <c r="H65" s="24" t="n">
        <f aca="false">SUM(H66:H73)</f>
        <v>0</v>
      </c>
      <c r="I65" s="24" t="n">
        <f aca="false">SUM(I66:I73)</f>
        <v>0</v>
      </c>
      <c r="J65" s="24" t="n">
        <f aca="false">SUM(J66:J73)</f>
        <v>194900</v>
      </c>
      <c r="K65" s="25" t="n">
        <f aca="false">IF(OR($G65="",$J65=""),"",$J65-$G65)</f>
        <v>0</v>
      </c>
      <c r="L65" s="26" t="n">
        <f aca="false">IF(OR($G65="",$G65=0,$J65=""),"",$J65/$G65-1)</f>
        <v>0</v>
      </c>
      <c r="M65" s="27" t="n">
        <f aca="false">IF($J$100=0,"",$J65/$J$100)</f>
        <v>0.0338186045704569</v>
      </c>
      <c r="N65" s="22"/>
    </row>
    <row r="66" customFormat="false" ht="25.5" hidden="false" customHeight="true" outlineLevel="0" collapsed="false">
      <c r="B66" s="28" t="s">
        <v>117</v>
      </c>
      <c r="C66" s="29" t="s">
        <v>118</v>
      </c>
      <c r="D66" s="30" t="s">
        <v>79</v>
      </c>
      <c r="E66" s="31" t="n">
        <v>850</v>
      </c>
      <c r="F66" s="32" t="n">
        <v>26</v>
      </c>
      <c r="G66" s="33" t="n">
        <f aca="false">IF(OR($E66="",$F66=""),"",ROUND($E66*$F66,2))</f>
        <v>22100</v>
      </c>
      <c r="H66" s="34"/>
      <c r="I66" s="34"/>
      <c r="J66" s="33" t="n">
        <f aca="false">IF($H66&gt;0,MAX($H66,$I66),IF($G66="",IF($I66&gt;0,$I66,""),MAX($G66,$I66)))</f>
        <v>22100</v>
      </c>
      <c r="K66" s="35" t="n">
        <f aca="false">IF(OR($G66="",$J66=""),"",$J66-$G66)</f>
        <v>0</v>
      </c>
      <c r="L66" s="36" t="n">
        <f aca="false">IF(OR($G66="",$G66=0,$J66=""),"",$J66/$G66-1)</f>
        <v>0</v>
      </c>
      <c r="M66" s="37" t="n">
        <f aca="false">IF(OR($J66="",$J$100=0),"",$J66/$J$100)</f>
        <v>0.00383474171886658</v>
      </c>
      <c r="N66" s="38" t="s">
        <v>94</v>
      </c>
    </row>
    <row r="67" customFormat="false" ht="25.5" hidden="false" customHeight="true" outlineLevel="0" collapsed="false">
      <c r="B67" s="28" t="s">
        <v>119</v>
      </c>
      <c r="C67" s="29" t="s">
        <v>120</v>
      </c>
      <c r="D67" s="30" t="s">
        <v>82</v>
      </c>
      <c r="E67" s="31" t="n">
        <v>420</v>
      </c>
      <c r="F67" s="32" t="n">
        <v>68</v>
      </c>
      <c r="G67" s="33" t="n">
        <f aca="false">IF(OR($E67="",$F67=""),"",ROUND($E67*$F67,2))</f>
        <v>28560</v>
      </c>
      <c r="H67" s="34"/>
      <c r="I67" s="34"/>
      <c r="J67" s="33" t="n">
        <f aca="false">IF($H67&gt;0,MAX($H67,$I67),IF($G67="",IF($I67&gt;0,$I67,""),MAX($G67,$I67)))</f>
        <v>28560</v>
      </c>
      <c r="K67" s="35" t="n">
        <f aca="false">IF(OR($G67="",$J67=""),"",$J67-$G67)</f>
        <v>0</v>
      </c>
      <c r="L67" s="36" t="n">
        <f aca="false">IF(OR($G67="",$G67=0,$J67=""),"",$J67/$G67-1)</f>
        <v>0</v>
      </c>
      <c r="M67" s="37" t="n">
        <f aca="false">IF(OR($J67="",$J$100=0),"",$J67/$J$100)</f>
        <v>0.00495566622130451</v>
      </c>
      <c r="N67" s="38" t="s">
        <v>94</v>
      </c>
    </row>
    <row r="68" customFormat="false" ht="25.5" hidden="false" customHeight="true" outlineLevel="0" collapsed="false">
      <c r="B68" s="28" t="s">
        <v>121</v>
      </c>
      <c r="C68" s="29" t="s">
        <v>122</v>
      </c>
      <c r="D68" s="30" t="s">
        <v>82</v>
      </c>
      <c r="E68" s="31" t="n">
        <v>780</v>
      </c>
      <c r="F68" s="32" t="n">
        <v>92</v>
      </c>
      <c r="G68" s="33" t="n">
        <f aca="false">IF(OR($E68="",$F68=""),"",ROUND($E68*$F68,2))</f>
        <v>71760</v>
      </c>
      <c r="H68" s="34"/>
      <c r="I68" s="34"/>
      <c r="J68" s="33" t="n">
        <f aca="false">IF($H68&gt;0,MAX($H68,$I68),IF($G68="",IF($I68&gt;0,$I68,""),MAX($G68,$I68)))</f>
        <v>71760</v>
      </c>
      <c r="K68" s="35" t="n">
        <f aca="false">IF(OR($G68="",$J68=""),"",$J68-$G68)</f>
        <v>0</v>
      </c>
      <c r="L68" s="36" t="n">
        <f aca="false">IF(OR($G68="",$G68=0,$J68=""),"",$J68/$G68-1)</f>
        <v>0</v>
      </c>
      <c r="M68" s="37" t="n">
        <f aca="false">IF(OR($J68="",$J$100=0),"",$J68/$J$100)</f>
        <v>0.0124516319342021</v>
      </c>
      <c r="N68" s="38" t="s">
        <v>94</v>
      </c>
    </row>
    <row r="69" customFormat="false" ht="25.5" hidden="false" customHeight="true" outlineLevel="0" collapsed="false">
      <c r="B69" s="28" t="s">
        <v>123</v>
      </c>
      <c r="C69" s="29" t="s">
        <v>124</v>
      </c>
      <c r="D69" s="30" t="s">
        <v>57</v>
      </c>
      <c r="E69" s="31" t="n">
        <v>1</v>
      </c>
      <c r="F69" s="32" t="n">
        <v>34000</v>
      </c>
      <c r="G69" s="33" t="n">
        <f aca="false">IF(OR($E69="",$F69=""),"",ROUND($E69*$F69,2))</f>
        <v>34000</v>
      </c>
      <c r="H69" s="34"/>
      <c r="I69" s="34"/>
      <c r="J69" s="33" t="n">
        <f aca="false">IF($H69&gt;0,MAX($H69,$I69),IF($G69="",IF($I69&gt;0,$I69,""),MAX($G69,$I69)))</f>
        <v>34000</v>
      </c>
      <c r="K69" s="35" t="n">
        <f aca="false">IF(OR($G69="",$J69=""),"",$J69-$G69)</f>
        <v>0</v>
      </c>
      <c r="L69" s="36" t="n">
        <f aca="false">IF(OR($G69="",$G69=0,$J69=""),"",$J69/$G69-1)</f>
        <v>0</v>
      </c>
      <c r="M69" s="37" t="n">
        <f aca="false">IF(OR($J69="",$J$100=0),"",$J69/$J$100)</f>
        <v>0.00589960264441013</v>
      </c>
      <c r="N69" s="38" t="s">
        <v>94</v>
      </c>
    </row>
    <row r="70" customFormat="false" ht="25.5" hidden="false" customHeight="true" outlineLevel="0" collapsed="false">
      <c r="B70" s="28" t="s">
        <v>125</v>
      </c>
      <c r="C70" s="29" t="s">
        <v>126</v>
      </c>
      <c r="D70" s="30" t="s">
        <v>57</v>
      </c>
      <c r="E70" s="31" t="n">
        <v>1</v>
      </c>
      <c r="F70" s="32" t="n">
        <v>21000</v>
      </c>
      <c r="G70" s="33" t="n">
        <f aca="false">IF(OR($E70="",$F70=""),"",ROUND($E70*$F70,2))</f>
        <v>21000</v>
      </c>
      <c r="H70" s="34"/>
      <c r="I70" s="34"/>
      <c r="J70" s="33" t="n">
        <f aca="false">IF($H70&gt;0,MAX($H70,$I70),IF($G70="",IF($I70&gt;0,$I70,""),MAX($G70,$I70)))</f>
        <v>21000</v>
      </c>
      <c r="K70" s="35" t="n">
        <f aca="false">IF(OR($G70="",$J70=""),"",$J70-$G70)</f>
        <v>0</v>
      </c>
      <c r="L70" s="36" t="n">
        <f aca="false">IF(OR($G70="",$G70=0,$J70=""),"",$J70/$G70-1)</f>
        <v>0</v>
      </c>
      <c r="M70" s="37" t="n">
        <f aca="false">IF(OR($J70="",$J$100=0),"",$J70/$J$100)</f>
        <v>0.00364387222154743</v>
      </c>
      <c r="N70" s="38" t="s">
        <v>94</v>
      </c>
    </row>
    <row r="71" customFormat="false" ht="25.5" hidden="false" customHeight="true" outlineLevel="0" collapsed="false">
      <c r="B71" s="28" t="s">
        <v>127</v>
      </c>
      <c r="C71" s="29" t="s">
        <v>128</v>
      </c>
      <c r="D71" s="30" t="s">
        <v>82</v>
      </c>
      <c r="E71" s="31" t="n">
        <v>460</v>
      </c>
      <c r="F71" s="32" t="n">
        <v>38</v>
      </c>
      <c r="G71" s="33" t="n">
        <f aca="false">IF(OR($E71="",$F71=""),"",ROUND($E71*$F71,2))</f>
        <v>17480</v>
      </c>
      <c r="H71" s="34"/>
      <c r="I71" s="34"/>
      <c r="J71" s="33" t="n">
        <f aca="false">IF($H71&gt;0,MAX($H71,$I71),IF($G71="",IF($I71&gt;0,$I71,""),MAX($G71,$I71)))</f>
        <v>17480</v>
      </c>
      <c r="K71" s="35" t="n">
        <f aca="false">IF(OR($G71="",$J71=""),"",$J71-$G71)</f>
        <v>0</v>
      </c>
      <c r="L71" s="36" t="n">
        <f aca="false">IF(OR($G71="",$G71=0,$J71=""),"",$J71/$G71-1)</f>
        <v>0</v>
      </c>
      <c r="M71" s="37" t="n">
        <f aca="false">IF(OR($J71="",$J$100=0),"",$J71/$J$100)</f>
        <v>0.00303308983012615</v>
      </c>
      <c r="N71" s="38" t="s">
        <v>94</v>
      </c>
    </row>
    <row r="72" customFormat="false" ht="19.5" hidden="false" customHeight="true" outlineLevel="0" collapsed="false">
      <c r="B72" s="39"/>
      <c r="C72" s="40"/>
      <c r="D72" s="30"/>
      <c r="E72" s="31"/>
      <c r="F72" s="32"/>
      <c r="G72" s="33" t="str">
        <f aca="false">IF(OR($E72="",$F72=""),"",ROUND($E72*$F72,2))</f>
        <v/>
      </c>
      <c r="H72" s="34"/>
      <c r="I72" s="34"/>
      <c r="J72" s="33" t="str">
        <f aca="false">IF($H72&gt;0,MAX($H72,$I72),IF($G72="",IF($I72&gt;0,$I72,""),MAX($G72,$I72)))</f>
        <v/>
      </c>
      <c r="K72" s="35" t="str">
        <f aca="false">IF(OR($G72="",$J72=""),"",$J72-$G72)</f>
        <v/>
      </c>
      <c r="L72" s="36" t="str">
        <f aca="false">IF(OR($G72="",$G72=0,$J72=""),"",$J72/$G72-1)</f>
        <v/>
      </c>
      <c r="M72" s="37" t="str">
        <f aca="false">IF(OR($J72="",$J$100=0),"",$J72/$J$100)</f>
        <v/>
      </c>
      <c r="N72" s="38"/>
    </row>
    <row r="73" customFormat="false" ht="19.5" hidden="false" customHeight="true" outlineLevel="0" collapsed="false">
      <c r="B73" s="39"/>
      <c r="C73" s="40"/>
      <c r="D73" s="30"/>
      <c r="E73" s="31"/>
      <c r="F73" s="32"/>
      <c r="G73" s="33" t="str">
        <f aca="false">IF(OR($E73="",$F73=""),"",ROUND($E73*$F73,2))</f>
        <v/>
      </c>
      <c r="H73" s="34"/>
      <c r="I73" s="34"/>
      <c r="J73" s="33" t="str">
        <f aca="false">IF($H73&gt;0,MAX($H73,$I73),IF($G73="",IF($I73&gt;0,$I73,""),MAX($G73,$I73)))</f>
        <v/>
      </c>
      <c r="K73" s="35" t="str">
        <f aca="false">IF(OR($G73="",$J73=""),"",$J73-$G73)</f>
        <v/>
      </c>
      <c r="L73" s="36" t="str">
        <f aca="false">IF(OR($G73="",$G73=0,$J73=""),"",$J73/$G73-1)</f>
        <v/>
      </c>
      <c r="M73" s="37" t="str">
        <f aca="false">IF(OR($J73="",$J$100=0),"",$J73/$J$100)</f>
        <v/>
      </c>
      <c r="N73" s="38"/>
    </row>
    <row r="74" customFormat="false" ht="6.75" hidden="false" customHeight="true" outlineLevel="0" collapsed="false"/>
    <row r="75" customFormat="false" ht="21.75" hidden="false" customHeight="true" outlineLevel="0" collapsed="false">
      <c r="B75" s="21" t="s">
        <v>129</v>
      </c>
      <c r="C75" s="22" t="s">
        <v>130</v>
      </c>
      <c r="D75" s="23"/>
      <c r="E75" s="23"/>
      <c r="F75" s="23"/>
      <c r="G75" s="24" t="n">
        <f aca="false">SUM(G76:G80)</f>
        <v>66000</v>
      </c>
      <c r="H75" s="24" t="n">
        <f aca="false">SUM(H76:H80)</f>
        <v>0</v>
      </c>
      <c r="I75" s="24" t="n">
        <f aca="false">SUM(I76:I80)</f>
        <v>0</v>
      </c>
      <c r="J75" s="24" t="n">
        <f aca="false">SUM(J76:J80)</f>
        <v>66000</v>
      </c>
      <c r="K75" s="25" t="n">
        <f aca="false">IF(OR($G75="",$J75=""),"",$J75-$G75)</f>
        <v>0</v>
      </c>
      <c r="L75" s="26" t="n">
        <f aca="false">IF(OR($G75="",$G75=0,$J75=""),"",$J75/$G75-1)</f>
        <v>0</v>
      </c>
      <c r="M75" s="27" t="n">
        <f aca="false">IF($J$100=0,"",$J75/$J$100)</f>
        <v>0.0114521698391491</v>
      </c>
      <c r="N75" s="22"/>
    </row>
    <row r="76" customFormat="false" ht="25.5" hidden="false" customHeight="true" outlineLevel="0" collapsed="false">
      <c r="B76" s="28" t="s">
        <v>131</v>
      </c>
      <c r="C76" s="29" t="s">
        <v>132</v>
      </c>
      <c r="D76" s="30" t="s">
        <v>57</v>
      </c>
      <c r="E76" s="31" t="n">
        <v>1</v>
      </c>
      <c r="F76" s="32" t="n">
        <v>42000</v>
      </c>
      <c r="G76" s="33" t="n">
        <f aca="false">IF(OR($E76="",$F76=""),"",ROUND($E76*$F76,2))</f>
        <v>42000</v>
      </c>
      <c r="H76" s="34"/>
      <c r="I76" s="34"/>
      <c r="J76" s="33" t="n">
        <f aca="false">IF($H76&gt;0,MAX($H76,$I76),IF($G76="",IF($I76&gt;0,$I76,""),MAX($G76,$I76)))</f>
        <v>42000</v>
      </c>
      <c r="K76" s="35" t="n">
        <f aca="false">IF(OR($G76="",$J76=""),"",$J76-$G76)</f>
        <v>0</v>
      </c>
      <c r="L76" s="36" t="n">
        <f aca="false">IF(OR($G76="",$G76=0,$J76=""),"",$J76/$G76-1)</f>
        <v>0</v>
      </c>
      <c r="M76" s="37" t="n">
        <f aca="false">IF(OR($J76="",$J$100=0),"",$J76/$J$100)</f>
        <v>0.00728774444309486</v>
      </c>
      <c r="N76" s="38" t="s">
        <v>94</v>
      </c>
    </row>
    <row r="77" customFormat="false" ht="25.5" hidden="false" customHeight="true" outlineLevel="0" collapsed="false">
      <c r="B77" s="28" t="s">
        <v>133</v>
      </c>
      <c r="C77" s="29" t="s">
        <v>134</v>
      </c>
      <c r="D77" s="30" t="s">
        <v>57</v>
      </c>
      <c r="E77" s="31" t="n">
        <v>1</v>
      </c>
      <c r="F77" s="32" t="n">
        <v>18000</v>
      </c>
      <c r="G77" s="33" t="n">
        <f aca="false">IF(OR($E77="",$F77=""),"",ROUND($E77*$F77,2))</f>
        <v>18000</v>
      </c>
      <c r="H77" s="34"/>
      <c r="I77" s="34"/>
      <c r="J77" s="33" t="n">
        <f aca="false">IF($H77&gt;0,MAX($H77,$I77),IF($G77="",IF($I77&gt;0,$I77,""),MAX($G77,$I77)))</f>
        <v>18000</v>
      </c>
      <c r="K77" s="35" t="n">
        <f aca="false">IF(OR($G77="",$J77=""),"",$J77-$G77)</f>
        <v>0</v>
      </c>
      <c r="L77" s="36" t="n">
        <f aca="false">IF(OR($G77="",$G77=0,$J77=""),"",$J77/$G77-1)</f>
        <v>0</v>
      </c>
      <c r="M77" s="37" t="n">
        <f aca="false">IF(OR($J77="",$J$100=0),"",$J77/$J$100)</f>
        <v>0.00312331904704066</v>
      </c>
      <c r="N77" s="38" t="s">
        <v>94</v>
      </c>
    </row>
    <row r="78" customFormat="false" ht="25.5" hidden="false" customHeight="true" outlineLevel="0" collapsed="false">
      <c r="B78" s="28" t="s">
        <v>135</v>
      </c>
      <c r="C78" s="29" t="s">
        <v>136</v>
      </c>
      <c r="D78" s="30" t="s">
        <v>57</v>
      </c>
      <c r="E78" s="31" t="n">
        <v>1</v>
      </c>
      <c r="F78" s="32" t="n">
        <v>6000</v>
      </c>
      <c r="G78" s="33" t="n">
        <f aca="false">IF(OR($E78="",$F78=""),"",ROUND($E78*$F78,2))</f>
        <v>6000</v>
      </c>
      <c r="H78" s="34"/>
      <c r="I78" s="34"/>
      <c r="J78" s="33" t="n">
        <f aca="false">IF($H78&gt;0,MAX($H78,$I78),IF($G78="",IF($I78&gt;0,$I78,""),MAX($G78,$I78)))</f>
        <v>6000</v>
      </c>
      <c r="K78" s="35" t="n">
        <f aca="false">IF(OR($G78="",$J78=""),"",$J78-$G78)</f>
        <v>0</v>
      </c>
      <c r="L78" s="36" t="n">
        <f aca="false">IF(OR($G78="",$G78=0,$J78=""),"",$J78/$G78-1)</f>
        <v>0</v>
      </c>
      <c r="M78" s="37" t="n">
        <f aca="false">IF(OR($J78="",$J$100=0),"",$J78/$J$100)</f>
        <v>0.00104110634901355</v>
      </c>
      <c r="N78" s="38" t="s">
        <v>94</v>
      </c>
    </row>
    <row r="79" customFormat="false" ht="19.5" hidden="false" customHeight="true" outlineLevel="0" collapsed="false">
      <c r="B79" s="39"/>
      <c r="C79" s="40"/>
      <c r="D79" s="30"/>
      <c r="E79" s="31"/>
      <c r="F79" s="32"/>
      <c r="G79" s="33" t="str">
        <f aca="false">IF(OR($E79="",$F79=""),"",ROUND($E79*$F79,2))</f>
        <v/>
      </c>
      <c r="H79" s="34"/>
      <c r="I79" s="34"/>
      <c r="J79" s="33" t="str">
        <f aca="false">IF($H79&gt;0,MAX($H79,$I79),IF($G79="",IF($I79&gt;0,$I79,""),MAX($G79,$I79)))</f>
        <v/>
      </c>
      <c r="K79" s="35" t="str">
        <f aca="false">IF(OR($G79="",$J79=""),"",$J79-$G79)</f>
        <v/>
      </c>
      <c r="L79" s="36" t="str">
        <f aca="false">IF(OR($G79="",$G79=0,$J79=""),"",$J79/$G79-1)</f>
        <v/>
      </c>
      <c r="M79" s="37" t="str">
        <f aca="false">IF(OR($J79="",$J$100=0),"",$J79/$J$100)</f>
        <v/>
      </c>
      <c r="N79" s="38"/>
    </row>
    <row r="80" customFormat="false" ht="19.5" hidden="false" customHeight="true" outlineLevel="0" collapsed="false">
      <c r="B80" s="39"/>
      <c r="C80" s="40"/>
      <c r="D80" s="30"/>
      <c r="E80" s="31"/>
      <c r="F80" s="32"/>
      <c r="G80" s="33" t="str">
        <f aca="false">IF(OR($E80="",$F80=""),"",ROUND($E80*$F80,2))</f>
        <v/>
      </c>
      <c r="H80" s="34"/>
      <c r="I80" s="34"/>
      <c r="J80" s="33" t="str">
        <f aca="false">IF($H80&gt;0,MAX($H80,$I80),IF($G80="",IF($I80&gt;0,$I80,""),MAX($G80,$I80)))</f>
        <v/>
      </c>
      <c r="K80" s="35" t="str">
        <f aca="false">IF(OR($G80="",$J80=""),"",$J80-$G80)</f>
        <v/>
      </c>
      <c r="L80" s="36" t="str">
        <f aca="false">IF(OR($G80="",$G80=0,$J80=""),"",$J80/$G80-1)</f>
        <v/>
      </c>
      <c r="M80" s="37" t="str">
        <f aca="false">IF(OR($J80="",$J$100=0),"",$J80/$J$100)</f>
        <v/>
      </c>
      <c r="N80" s="38"/>
    </row>
    <row r="81" customFormat="false" ht="6.75" hidden="false" customHeight="true" outlineLevel="0" collapsed="false"/>
    <row r="82" customFormat="false" ht="21.75" hidden="false" customHeight="true" outlineLevel="0" collapsed="false">
      <c r="B82" s="21" t="s">
        <v>137</v>
      </c>
      <c r="C82" s="22" t="s">
        <v>138</v>
      </c>
      <c r="D82" s="23"/>
      <c r="E82" s="23"/>
      <c r="F82" s="23"/>
      <c r="G82" s="24" t="n">
        <f aca="false">SUM(G83:G90)</f>
        <v>694000</v>
      </c>
      <c r="H82" s="24" t="n">
        <f aca="false">SUM(H83:H90)</f>
        <v>599000</v>
      </c>
      <c r="I82" s="24" t="n">
        <f aca="false">SUM(I83:I90)</f>
        <v>309000</v>
      </c>
      <c r="J82" s="24" t="n">
        <f aca="false">SUM(J83:J90)</f>
        <v>699000</v>
      </c>
      <c r="K82" s="25" t="n">
        <f aca="false">IF(OR($G82="",$J82=""),"",$J82-$G82)</f>
        <v>5000</v>
      </c>
      <c r="L82" s="26" t="n">
        <f aca="false">IF(OR($G82="",$G82=0,$J82=""),"",$J82/$G82-1)</f>
        <v>0.00720461095100866</v>
      </c>
      <c r="M82" s="27" t="n">
        <f aca="false">IF($J$100=0,"",$J82/$J$100)</f>
        <v>0.121288889660079</v>
      </c>
      <c r="N82" s="22"/>
    </row>
    <row r="83" customFormat="false" ht="25.5" hidden="false" customHeight="true" outlineLevel="0" collapsed="false">
      <c r="B83" s="28" t="s">
        <v>139</v>
      </c>
      <c r="C83" s="29" t="s">
        <v>140</v>
      </c>
      <c r="D83" s="30" t="s">
        <v>57</v>
      </c>
      <c r="E83" s="31" t="n">
        <v>1</v>
      </c>
      <c r="F83" s="32" t="n">
        <v>62000</v>
      </c>
      <c r="G83" s="33" t="n">
        <f aca="false">IF(OR($E83="",$F83=""),"",ROUND($E83*$F83,2))</f>
        <v>62000</v>
      </c>
      <c r="H83" s="34" t="n">
        <v>62000</v>
      </c>
      <c r="I83" s="34" t="n">
        <v>36000</v>
      </c>
      <c r="J83" s="33" t="n">
        <f aca="false">IF($H83&gt;0,MAX($H83,$I83),IF($G83="",IF($I83&gt;0,$I83,""),MAX($G83,$I83)))</f>
        <v>62000</v>
      </c>
      <c r="K83" s="35" t="n">
        <f aca="false">IF(OR($G83="",$J83=""),"",$J83-$G83)</f>
        <v>0</v>
      </c>
      <c r="L83" s="36" t="n">
        <f aca="false">IF(OR($G83="",$G83=0,$J83=""),"",$J83/$G83-1)</f>
        <v>0</v>
      </c>
      <c r="M83" s="37" t="n">
        <f aca="false">IF(OR($J83="",$J$100=0),"",$J83/$J$100)</f>
        <v>0.0107580989398067</v>
      </c>
      <c r="N83" s="38" t="s">
        <v>72</v>
      </c>
    </row>
    <row r="84" customFormat="false" ht="25.5" hidden="false" customHeight="true" outlineLevel="0" collapsed="false">
      <c r="B84" s="28" t="s">
        <v>141</v>
      </c>
      <c r="C84" s="29" t="s">
        <v>142</v>
      </c>
      <c r="D84" s="30" t="s">
        <v>57</v>
      </c>
      <c r="E84" s="31" t="n">
        <v>1</v>
      </c>
      <c r="F84" s="32" t="n">
        <v>28000</v>
      </c>
      <c r="G84" s="33" t="n">
        <f aca="false">IF(OR($E84="",$F84=""),"",ROUND($E84*$F84,2))</f>
        <v>28000</v>
      </c>
      <c r="H84" s="34" t="n">
        <v>28000</v>
      </c>
      <c r="I84" s="34" t="n">
        <v>28000</v>
      </c>
      <c r="J84" s="33" t="n">
        <f aca="false">IF($H84&gt;0,MAX($H84,$I84),IF($G84="",IF($I84&gt;0,$I84,""),MAX($G84,$I84)))</f>
        <v>28000</v>
      </c>
      <c r="K84" s="35" t="n">
        <f aca="false">IF(OR($G84="",$J84=""),"",$J84-$G84)</f>
        <v>0</v>
      </c>
      <c r="L84" s="36" t="n">
        <f aca="false">IF(OR($G84="",$G84=0,$J84=""),"",$J84/$G84-1)</f>
        <v>0</v>
      </c>
      <c r="M84" s="37" t="n">
        <f aca="false">IF(OR($J84="",$J$100=0),"",$J84/$J$100)</f>
        <v>0.00485849629539658</v>
      </c>
      <c r="N84" s="38" t="s">
        <v>67</v>
      </c>
    </row>
    <row r="85" customFormat="false" ht="25.5" hidden="false" customHeight="true" outlineLevel="0" collapsed="false">
      <c r="B85" s="28" t="s">
        <v>143</v>
      </c>
      <c r="C85" s="29" t="s">
        <v>144</v>
      </c>
      <c r="D85" s="30" t="s">
        <v>57</v>
      </c>
      <c r="E85" s="31" t="n">
        <v>1</v>
      </c>
      <c r="F85" s="32" t="n">
        <v>328000</v>
      </c>
      <c r="G85" s="33" t="n">
        <f aca="false">IF(OR($E85="",$F85=""),"",ROUND($E85*$F85,2))</f>
        <v>328000</v>
      </c>
      <c r="H85" s="34" t="n">
        <v>331000</v>
      </c>
      <c r="I85" s="34" t="n">
        <v>148000</v>
      </c>
      <c r="J85" s="33" t="n">
        <f aca="false">IF($H85&gt;0,MAX($H85,$I85),IF($G85="",IF($I85&gt;0,$I85,""),MAX($G85,$I85)))</f>
        <v>331000</v>
      </c>
      <c r="K85" s="35" t="n">
        <f aca="false">IF(OR($G85="",$J85=""),"",$J85-$G85)</f>
        <v>3000</v>
      </c>
      <c r="L85" s="36" t="n">
        <f aca="false">IF(OR($G85="",$G85=0,$J85=""),"",$J85/$G85-1)</f>
        <v>0.00914634146341453</v>
      </c>
      <c r="M85" s="37" t="n">
        <f aca="false">IF(OR($J85="",$J$100=0),"",$J85/$J$100)</f>
        <v>0.0574343669205809</v>
      </c>
      <c r="N85" s="38" t="s">
        <v>72</v>
      </c>
    </row>
    <row r="86" customFormat="false" ht="25.5" hidden="false" customHeight="true" outlineLevel="0" collapsed="false">
      <c r="B86" s="28" t="s">
        <v>145</v>
      </c>
      <c r="C86" s="29" t="s">
        <v>146</v>
      </c>
      <c r="D86" s="30" t="s">
        <v>57</v>
      </c>
      <c r="E86" s="31" t="n">
        <v>1</v>
      </c>
      <c r="F86" s="32" t="n">
        <v>176000</v>
      </c>
      <c r="G86" s="33" t="n">
        <f aca="false">IF(OR($E86="",$F86=""),"",ROUND($E86*$F86,2))</f>
        <v>176000</v>
      </c>
      <c r="H86" s="34" t="n">
        <v>178000</v>
      </c>
      <c r="I86" s="34" t="n">
        <v>76000</v>
      </c>
      <c r="J86" s="33" t="n">
        <f aca="false">IF($H86&gt;0,MAX($H86,$I86),IF($G86="",IF($I86&gt;0,$I86,""),MAX($G86,$I86)))</f>
        <v>178000</v>
      </c>
      <c r="K86" s="35" t="n">
        <f aca="false">IF(OR($G86="",$J86=""),"",$J86-$G86)</f>
        <v>2000</v>
      </c>
      <c r="L86" s="36" t="n">
        <f aca="false">IF(OR($G86="",$G86=0,$J86=""),"",$J86/$G86-1)</f>
        <v>0.0113636363636365</v>
      </c>
      <c r="M86" s="37" t="n">
        <f aca="false">IF(OR($J86="",$J$100=0),"",$J86/$J$100)</f>
        <v>0.0308861550207354</v>
      </c>
      <c r="N86" s="38" t="s">
        <v>72</v>
      </c>
    </row>
    <row r="87" customFormat="false" ht="25.5" hidden="false" customHeight="true" outlineLevel="0" collapsed="false">
      <c r="B87" s="28" t="s">
        <v>147</v>
      </c>
      <c r="C87" s="29" t="s">
        <v>148</v>
      </c>
      <c r="D87" s="30" t="s">
        <v>57</v>
      </c>
      <c r="E87" s="31" t="n">
        <v>1</v>
      </c>
      <c r="F87" s="32" t="n">
        <v>74000</v>
      </c>
      <c r="G87" s="33" t="n">
        <f aca="false">IF(OR($E87="",$F87=""),"",ROUND($E87*$F87,2))</f>
        <v>74000</v>
      </c>
      <c r="H87" s="34"/>
      <c r="I87" s="34" t="n">
        <v>21000</v>
      </c>
      <c r="J87" s="33" t="n">
        <f aca="false">IF($H87&gt;0,MAX($H87,$I87),IF($G87="",IF($I87&gt;0,$I87,""),MAX($G87,$I87)))</f>
        <v>74000</v>
      </c>
      <c r="K87" s="35" t="n">
        <f aca="false">IF(OR($G87="",$J87=""),"",$J87-$G87)</f>
        <v>0</v>
      </c>
      <c r="L87" s="36" t="n">
        <f aca="false">IF(OR($G87="",$G87=0,$J87=""),"",$J87/$G87-1)</f>
        <v>0</v>
      </c>
      <c r="M87" s="37" t="n">
        <f aca="false">IF(OR($J87="",$J$100=0),"",$J87/$J$100)</f>
        <v>0.0128403116378338</v>
      </c>
      <c r="N87" s="38" t="s">
        <v>72</v>
      </c>
    </row>
    <row r="88" customFormat="false" ht="25.5" hidden="false" customHeight="true" outlineLevel="0" collapsed="false">
      <c r="B88" s="28" t="s">
        <v>149</v>
      </c>
      <c r="C88" s="29" t="s">
        <v>150</v>
      </c>
      <c r="D88" s="30" t="s">
        <v>57</v>
      </c>
      <c r="E88" s="31" t="n">
        <v>1</v>
      </c>
      <c r="F88" s="32" t="n">
        <v>26000</v>
      </c>
      <c r="G88" s="33" t="n">
        <f aca="false">IF(OR($E88="",$F88=""),"",ROUND($E88*$F88,2))</f>
        <v>26000</v>
      </c>
      <c r="H88" s="34"/>
      <c r="I88" s="34"/>
      <c r="J88" s="33" t="n">
        <f aca="false">IF($H88&gt;0,MAX($H88,$I88),IF($G88="",IF($I88&gt;0,$I88,""),MAX($G88,$I88)))</f>
        <v>26000</v>
      </c>
      <c r="K88" s="35" t="n">
        <f aca="false">IF(OR($G88="",$J88=""),"",$J88-$G88)</f>
        <v>0</v>
      </c>
      <c r="L88" s="36" t="n">
        <f aca="false">IF(OR($G88="",$G88=0,$J88=""),"",$J88/$G88-1)</f>
        <v>0</v>
      </c>
      <c r="M88" s="37" t="n">
        <f aca="false">IF(OR($J88="",$J$100=0),"",$J88/$J$100)</f>
        <v>0.00451146084572539</v>
      </c>
      <c r="N88" s="38" t="s">
        <v>94</v>
      </c>
    </row>
    <row r="89" customFormat="false" ht="19.5" hidden="false" customHeight="true" outlineLevel="0" collapsed="false">
      <c r="B89" s="39"/>
      <c r="C89" s="40"/>
      <c r="D89" s="30"/>
      <c r="E89" s="31"/>
      <c r="F89" s="32"/>
      <c r="G89" s="33" t="str">
        <f aca="false">IF(OR($E89="",$F89=""),"",ROUND($E89*$F89,2))</f>
        <v/>
      </c>
      <c r="H89" s="34"/>
      <c r="I89" s="34"/>
      <c r="J89" s="33" t="str">
        <f aca="false">IF($H89&gt;0,MAX($H89,$I89),IF($G89="",IF($I89&gt;0,$I89,""),MAX($G89,$I89)))</f>
        <v/>
      </c>
      <c r="K89" s="35" t="str">
        <f aca="false">IF(OR($G89="",$J89=""),"",$J89-$G89)</f>
        <v/>
      </c>
      <c r="L89" s="36" t="str">
        <f aca="false">IF(OR($G89="",$G89=0,$J89=""),"",$J89/$G89-1)</f>
        <v/>
      </c>
      <c r="M89" s="37" t="str">
        <f aca="false">IF(OR($J89="",$J$100=0),"",$J89/$J$100)</f>
        <v/>
      </c>
      <c r="N89" s="38"/>
    </row>
    <row r="90" customFormat="false" ht="19.5" hidden="false" customHeight="true" outlineLevel="0" collapsed="false">
      <c r="B90" s="39"/>
      <c r="C90" s="40"/>
      <c r="D90" s="30"/>
      <c r="E90" s="31"/>
      <c r="F90" s="32"/>
      <c r="G90" s="33" t="str">
        <f aca="false">IF(OR($E90="",$F90=""),"",ROUND($E90*$F90,2))</f>
        <v/>
      </c>
      <c r="H90" s="34"/>
      <c r="I90" s="34"/>
      <c r="J90" s="33" t="str">
        <f aca="false">IF($H90&gt;0,MAX($H90,$I90),IF($G90="",IF($I90&gt;0,$I90,""),MAX($G90,$I90)))</f>
        <v/>
      </c>
      <c r="K90" s="35" t="str">
        <f aca="false">IF(OR($G90="",$J90=""),"",$J90-$G90)</f>
        <v/>
      </c>
      <c r="L90" s="36" t="str">
        <f aca="false">IF(OR($G90="",$G90=0,$J90=""),"",$J90/$G90-1)</f>
        <v/>
      </c>
      <c r="M90" s="37" t="str">
        <f aca="false">IF(OR($J90="",$J$100=0),"",$J90/$J$100)</f>
        <v/>
      </c>
      <c r="N90" s="38"/>
    </row>
    <row r="91" customFormat="false" ht="6.75" hidden="false" customHeight="true" outlineLevel="0" collapsed="false"/>
    <row r="92" customFormat="false" ht="21.75" hidden="false" customHeight="true" outlineLevel="0" collapsed="false">
      <c r="B92" s="21" t="s">
        <v>151</v>
      </c>
      <c r="C92" s="22" t="s">
        <v>152</v>
      </c>
      <c r="D92" s="23"/>
      <c r="E92" s="23"/>
      <c r="F92" s="23"/>
      <c r="G92" s="24" t="n">
        <f aca="false">SUM(G93:G97)</f>
        <v>132000</v>
      </c>
      <c r="H92" s="24" t="n">
        <f aca="false">SUM(H93:H97)</f>
        <v>120000</v>
      </c>
      <c r="I92" s="24" t="n">
        <f aca="false">SUM(I93:I97)</f>
        <v>62000</v>
      </c>
      <c r="J92" s="24" t="n">
        <f aca="false">SUM(J93:J97)</f>
        <v>132000</v>
      </c>
      <c r="K92" s="25" t="n">
        <f aca="false">IF(OR($G92="",$J92=""),"",$J92-$G92)</f>
        <v>0</v>
      </c>
      <c r="L92" s="26" t="n">
        <f aca="false">IF(OR($G92="",$G92=0,$J92=""),"",$J92/$G92-1)</f>
        <v>0</v>
      </c>
      <c r="M92" s="27" t="n">
        <f aca="false">IF($J$100=0,"",$J92/$J$100)</f>
        <v>0.0229043396782981</v>
      </c>
      <c r="N92" s="22"/>
    </row>
    <row r="93" customFormat="false" ht="25.5" hidden="false" customHeight="true" outlineLevel="0" collapsed="false">
      <c r="B93" s="28" t="s">
        <v>153</v>
      </c>
      <c r="C93" s="29" t="s">
        <v>154</v>
      </c>
      <c r="D93" s="30" t="s">
        <v>57</v>
      </c>
      <c r="E93" s="31" t="n">
        <v>1</v>
      </c>
      <c r="F93" s="32" t="n">
        <v>24000</v>
      </c>
      <c r="G93" s="33" t="n">
        <f aca="false">IF(OR($E93="",$F93=""),"",ROUND($E93*$F93,2))</f>
        <v>24000</v>
      </c>
      <c r="H93" s="34" t="n">
        <v>24000</v>
      </c>
      <c r="I93" s="34" t="n">
        <v>24000</v>
      </c>
      <c r="J93" s="33" t="n">
        <f aca="false">IF($H93&gt;0,MAX($H93,$I93),IF($G93="",IF($I93&gt;0,$I93,""),MAX($G93,$I93)))</f>
        <v>24000</v>
      </c>
      <c r="K93" s="35" t="n">
        <f aca="false">IF(OR($G93="",$J93=""),"",$J93-$G93)</f>
        <v>0</v>
      </c>
      <c r="L93" s="36" t="n">
        <f aca="false">IF(OR($G93="",$G93=0,$J93=""),"",$J93/$G93-1)</f>
        <v>0</v>
      </c>
      <c r="M93" s="37" t="n">
        <f aca="false">IF(OR($J93="",$J$100=0),"",$J93/$J$100)</f>
        <v>0.00416442539605421</v>
      </c>
      <c r="N93" s="38" t="s">
        <v>58</v>
      </c>
    </row>
    <row r="94" customFormat="false" ht="25.5" hidden="false" customHeight="true" outlineLevel="0" collapsed="false">
      <c r="B94" s="28" t="s">
        <v>155</v>
      </c>
      <c r="C94" s="29" t="s">
        <v>156</v>
      </c>
      <c r="D94" s="30" t="s">
        <v>57</v>
      </c>
      <c r="E94" s="31" t="n">
        <v>1</v>
      </c>
      <c r="F94" s="32" t="n">
        <v>96000</v>
      </c>
      <c r="G94" s="33" t="n">
        <f aca="false">IF(OR($E94="",$F94=""),"",ROUND($E94*$F94,2))</f>
        <v>96000</v>
      </c>
      <c r="H94" s="34" t="n">
        <v>96000</v>
      </c>
      <c r="I94" s="34" t="n">
        <v>38000</v>
      </c>
      <c r="J94" s="33" t="n">
        <f aca="false">IF($H94&gt;0,MAX($H94,$I94),IF($G94="",IF($I94&gt;0,$I94,""),MAX($G94,$I94)))</f>
        <v>96000</v>
      </c>
      <c r="K94" s="35" t="n">
        <f aca="false">IF(OR($G94="",$J94=""),"",$J94-$G94)</f>
        <v>0</v>
      </c>
      <c r="L94" s="36" t="n">
        <f aca="false">IF(OR($G94="",$G94=0,$J94=""),"",$J94/$G94-1)</f>
        <v>0</v>
      </c>
      <c r="M94" s="37" t="n">
        <f aca="false">IF(OR($J94="",$J$100=0),"",$J94/$J$100)</f>
        <v>0.0166577015842168</v>
      </c>
      <c r="N94" s="38" t="s">
        <v>72</v>
      </c>
    </row>
    <row r="95" customFormat="false" ht="25.5" hidden="false" customHeight="true" outlineLevel="0" collapsed="false">
      <c r="B95" s="28" t="s">
        <v>157</v>
      </c>
      <c r="C95" s="29" t="s">
        <v>158</v>
      </c>
      <c r="D95" s="30" t="s">
        <v>57</v>
      </c>
      <c r="E95" s="31" t="n">
        <v>1</v>
      </c>
      <c r="F95" s="32" t="n">
        <v>12000</v>
      </c>
      <c r="G95" s="33" t="n">
        <f aca="false">IF(OR($E95="",$F95=""),"",ROUND($E95*$F95,2))</f>
        <v>12000</v>
      </c>
      <c r="H95" s="34"/>
      <c r="I95" s="34"/>
      <c r="J95" s="33" t="n">
        <f aca="false">IF($H95&gt;0,MAX($H95,$I95),IF($G95="",IF($I95&gt;0,$I95,""),MAX($G95,$I95)))</f>
        <v>12000</v>
      </c>
      <c r="K95" s="35" t="n">
        <f aca="false">IF(OR($G95="",$J95=""),"",$J95-$G95)</f>
        <v>0</v>
      </c>
      <c r="L95" s="36" t="n">
        <f aca="false">IF(OR($G95="",$G95=0,$J95=""),"",$J95/$G95-1)</f>
        <v>0</v>
      </c>
      <c r="M95" s="37" t="n">
        <f aca="false">IF(OR($J95="",$J$100=0),"",$J95/$J$100)</f>
        <v>0.0020822126980271</v>
      </c>
      <c r="N95" s="38" t="s">
        <v>94</v>
      </c>
    </row>
    <row r="96" customFormat="false" ht="19.5" hidden="false" customHeight="true" outlineLevel="0" collapsed="false">
      <c r="B96" s="39"/>
      <c r="C96" s="40"/>
      <c r="D96" s="30"/>
      <c r="E96" s="31"/>
      <c r="F96" s="32"/>
      <c r="G96" s="33" t="str">
        <f aca="false">IF(OR($E96="",$F96=""),"",ROUND($E96*$F96,2))</f>
        <v/>
      </c>
      <c r="H96" s="34"/>
      <c r="I96" s="34"/>
      <c r="J96" s="33" t="str">
        <f aca="false">IF($H96&gt;0,MAX($H96,$I96),IF($G96="",IF($I96&gt;0,$I96,""),MAX($G96,$I96)))</f>
        <v/>
      </c>
      <c r="K96" s="35" t="str">
        <f aca="false">IF(OR($G96="",$J96=""),"",$J96-$G96)</f>
        <v/>
      </c>
      <c r="L96" s="36" t="str">
        <f aca="false">IF(OR($G96="",$G96=0,$J96=""),"",$J96/$G96-1)</f>
        <v/>
      </c>
      <c r="M96" s="37" t="str">
        <f aca="false">IF(OR($J96="",$J$100=0),"",$J96/$J$100)</f>
        <v/>
      </c>
      <c r="N96" s="38"/>
    </row>
    <row r="97" customFormat="false" ht="19.5" hidden="false" customHeight="true" outlineLevel="0" collapsed="false">
      <c r="B97" s="39"/>
      <c r="C97" s="40"/>
      <c r="D97" s="30"/>
      <c r="E97" s="31"/>
      <c r="F97" s="32"/>
      <c r="G97" s="33" t="str">
        <f aca="false">IF(OR($E97="",$F97=""),"",ROUND($E97*$F97,2))</f>
        <v/>
      </c>
      <c r="H97" s="34"/>
      <c r="I97" s="34"/>
      <c r="J97" s="33" t="str">
        <f aca="false">IF($H97&gt;0,MAX($H97,$I97),IF($G97="",IF($I97&gt;0,$I97,""),MAX($G97,$I97)))</f>
        <v/>
      </c>
      <c r="K97" s="35" t="str">
        <f aca="false">IF(OR($G97="",$J97=""),"",$J97-$G97)</f>
        <v/>
      </c>
      <c r="L97" s="36" t="str">
        <f aca="false">IF(OR($G97="",$G97=0,$J97=""),"",$J97/$G97-1)</f>
        <v/>
      </c>
      <c r="M97" s="37" t="str">
        <f aca="false">IF(OR($J97="",$J$100=0),"",$J97/$J$100)</f>
        <v/>
      </c>
      <c r="N97" s="38"/>
    </row>
    <row r="98" customFormat="false" ht="6.75" hidden="false" customHeight="true" outlineLevel="0" collapsed="false"/>
    <row r="100" customFormat="false" ht="21.75" hidden="false" customHeight="true" outlineLevel="0" collapsed="false">
      <c r="B100" s="41" t="s">
        <v>159</v>
      </c>
      <c r="C100" s="41"/>
      <c r="D100" s="41"/>
      <c r="E100" s="41"/>
      <c r="F100" s="41"/>
      <c r="G100" s="42" t="n">
        <f aca="false">G27+G34+G42+G54+G65+G75+G82+G92</f>
        <v>5711300</v>
      </c>
      <c r="H100" s="42" t="n">
        <f aca="false">H27+H34+H42+H54+H65+H75+H82+H92</f>
        <v>4920800</v>
      </c>
      <c r="I100" s="42" t="n">
        <f aca="false">I27+I34+I42+I54+I65+I75+I82+I92</f>
        <v>2696250</v>
      </c>
      <c r="J100" s="42" t="n">
        <f aca="false">J27+J34+J42+J54+J65+J75+J82+J92</f>
        <v>5763100</v>
      </c>
      <c r="K100" s="43" t="n">
        <f aca="false">IF(OR($G100="",$J100=""),"",$J100-$G100)</f>
        <v>51800</v>
      </c>
      <c r="L100" s="44" t="n">
        <f aca="false">IF(OR($G100="",$G100=0,$J100=""),"",$J100/$G100-1)</f>
        <v>0.00906973893859542</v>
      </c>
      <c r="M100" s="45"/>
      <c r="N100" s="42"/>
    </row>
    <row r="101" customFormat="false" ht="18.75" hidden="false" customHeight="true" outlineLevel="0" collapsed="false">
      <c r="B101" s="46" t="s">
        <v>160</v>
      </c>
      <c r="C101" s="46"/>
      <c r="D101" s="46"/>
      <c r="E101" s="46"/>
      <c r="F101" s="47" t="n">
        <f aca="false">Parameter!$C$9</f>
        <v>0.05</v>
      </c>
      <c r="G101" s="33" t="n">
        <f aca="false">ROUND($G$100*$F$101,0)</f>
        <v>285565</v>
      </c>
      <c r="H101" s="34"/>
      <c r="I101" s="34"/>
      <c r="J101" s="33" t="n">
        <f aca="false">IF($H101&gt;0,MAX($H101,$I101),IF($G101="",IF($I101&gt;0,$I101,""),MAX($G101,$I101)))</f>
        <v>285565</v>
      </c>
      <c r="K101" s="35" t="n">
        <f aca="false">IF(OR($G101="",$J101=""),"",$J101-$G101)</f>
        <v>0</v>
      </c>
      <c r="L101" s="37"/>
      <c r="M101" s="37"/>
      <c r="N101" s="48" t="s">
        <v>161</v>
      </c>
    </row>
    <row r="102" customFormat="false" ht="21.75" hidden="false" customHeight="true" outlineLevel="0" collapsed="false">
      <c r="B102" s="41" t="s">
        <v>162</v>
      </c>
      <c r="C102" s="41"/>
      <c r="D102" s="41"/>
      <c r="E102" s="41"/>
      <c r="F102" s="41"/>
      <c r="G102" s="42" t="n">
        <f aca="false">G100+G101</f>
        <v>5996865</v>
      </c>
      <c r="H102" s="42" t="n">
        <f aca="false">H100+H101</f>
        <v>4920800</v>
      </c>
      <c r="I102" s="42" t="n">
        <f aca="false">I100+I101</f>
        <v>2696250</v>
      </c>
      <c r="J102" s="42" t="n">
        <f aca="false">J100+J101</f>
        <v>6048665</v>
      </c>
      <c r="K102" s="43" t="n">
        <f aca="false">IF(OR($G102="",$J102=""),"",$J102-$G102)</f>
        <v>51800</v>
      </c>
      <c r="L102" s="44" t="n">
        <f aca="false">IF(OR($G102="",$G102=0,$J102=""),"",$J102/$G102-1)</f>
        <v>0.00863784660818601</v>
      </c>
      <c r="M102" s="45"/>
      <c r="N102" s="42"/>
    </row>
    <row r="103" customFormat="false" ht="18.75" hidden="false" customHeight="true" outlineLevel="0" collapsed="false">
      <c r="B103" s="46" t="s">
        <v>163</v>
      </c>
      <c r="C103" s="46"/>
      <c r="D103" s="46"/>
      <c r="E103" s="46"/>
      <c r="F103" s="46"/>
      <c r="G103" s="33" t="n">
        <f aca="false">G28</f>
        <v>780000</v>
      </c>
      <c r="H103" s="33" t="n">
        <f aca="false">H28</f>
        <v>780000</v>
      </c>
      <c r="I103" s="33" t="n">
        <f aca="false">I28</f>
        <v>780000</v>
      </c>
      <c r="J103" s="33" t="n">
        <f aca="false">J28</f>
        <v>780000</v>
      </c>
      <c r="K103" s="35"/>
      <c r="L103" s="36"/>
      <c r="M103" s="37"/>
      <c r="N103" s="33"/>
    </row>
    <row r="104" customFormat="false" ht="18.75" hidden="false" customHeight="true" outlineLevel="0" collapsed="false">
      <c r="B104" s="46" t="s">
        <v>164</v>
      </c>
      <c r="C104" s="46"/>
      <c r="D104" s="46"/>
      <c r="E104" s="46"/>
      <c r="F104" s="46"/>
      <c r="G104" s="33" t="n">
        <f aca="false">G102-G103</f>
        <v>5216865</v>
      </c>
      <c r="H104" s="33" t="n">
        <f aca="false">H102-H103</f>
        <v>4140800</v>
      </c>
      <c r="I104" s="33" t="n">
        <f aca="false">I102-I103</f>
        <v>1916250</v>
      </c>
      <c r="J104" s="33" t="n">
        <f aca="false">J102-J103</f>
        <v>5268665</v>
      </c>
      <c r="K104" s="35"/>
      <c r="L104" s="36"/>
      <c r="M104" s="37"/>
      <c r="N104" s="33"/>
    </row>
    <row r="105" customFormat="false" ht="18.75" hidden="false" customHeight="true" outlineLevel="0" collapsed="false">
      <c r="B105" s="46" t="s">
        <v>165</v>
      </c>
      <c r="C105" s="46"/>
      <c r="D105" s="46"/>
      <c r="E105" s="46"/>
      <c r="F105" s="46"/>
      <c r="G105" s="33" t="n">
        <f aca="false">ROUND(G104*Parameter!$C$8,0)</f>
        <v>991204</v>
      </c>
      <c r="H105" s="33" t="n">
        <f aca="false">ROUND(H104*Parameter!$C$8,0)</f>
        <v>786752</v>
      </c>
      <c r="I105" s="33" t="n">
        <f aca="false">ROUND(I104*Parameter!$C$8,0)</f>
        <v>364088</v>
      </c>
      <c r="J105" s="33" t="n">
        <f aca="false">ROUND(J104*Parameter!$C$8,0)</f>
        <v>1001046</v>
      </c>
      <c r="K105" s="35"/>
      <c r="L105" s="36"/>
      <c r="M105" s="37"/>
      <c r="N105" s="49" t="s">
        <v>166</v>
      </c>
    </row>
    <row r="106" customFormat="false" ht="25.5" hidden="false" customHeight="true" outlineLevel="0" collapsed="false">
      <c r="B106" s="50" t="s">
        <v>167</v>
      </c>
      <c r="C106" s="50"/>
      <c r="D106" s="50"/>
      <c r="E106" s="50"/>
      <c r="F106" s="50"/>
      <c r="G106" s="51" t="n">
        <f aca="false">G102+G105</f>
        <v>6988069</v>
      </c>
      <c r="H106" s="51" t="n">
        <f aca="false">H102+H105</f>
        <v>5707552</v>
      </c>
      <c r="I106" s="51" t="n">
        <f aca="false">I102+I105</f>
        <v>3060338</v>
      </c>
      <c r="J106" s="51" t="n">
        <f aca="false">J102+J105</f>
        <v>7049711</v>
      </c>
      <c r="K106" s="52" t="n">
        <f aca="false">IF(OR($G106="",$J106=""),"",$J106-$G106)</f>
        <v>61642</v>
      </c>
      <c r="L106" s="53" t="n">
        <f aca="false">IF(OR($G106="",$G106=0,$J106=""),"",$J106/$G106-1)</f>
        <v>0.00882103482378316</v>
      </c>
      <c r="M106" s="54"/>
      <c r="N106" s="51"/>
    </row>
    <row r="107" customFormat="false" ht="18.75" hidden="false" customHeight="true" outlineLevel="0" collapsed="false">
      <c r="B107" s="46" t="s">
        <v>168</v>
      </c>
      <c r="C107" s="46"/>
      <c r="D107" s="46"/>
      <c r="E107" s="46"/>
      <c r="F107" s="46"/>
      <c r="G107" s="55" t="n">
        <v>45000</v>
      </c>
      <c r="H107" s="55" t="n">
        <v>45000</v>
      </c>
      <c r="I107" s="55" t="n">
        <v>18000</v>
      </c>
      <c r="J107" s="55" t="n">
        <v>45000</v>
      </c>
      <c r="K107" s="35"/>
      <c r="L107" s="36"/>
      <c r="M107" s="37"/>
      <c r="N107" s="33"/>
    </row>
    <row r="108" customFormat="false" ht="21.75" hidden="false" customHeight="true" outlineLevel="0" collapsed="false">
      <c r="B108" s="41" t="s">
        <v>169</v>
      </c>
      <c r="C108" s="41"/>
      <c r="D108" s="41"/>
      <c r="E108" s="41"/>
      <c r="F108" s="41"/>
      <c r="G108" s="42" t="n">
        <f aca="false">G106-G107</f>
        <v>6943069</v>
      </c>
      <c r="H108" s="42" t="n">
        <f aca="false">H106-H107</f>
        <v>5662552</v>
      </c>
      <c r="I108" s="42" t="n">
        <f aca="false">I106-I107</f>
        <v>3042338</v>
      </c>
      <c r="J108" s="42" t="n">
        <f aca="false">J106-J107</f>
        <v>7004711</v>
      </c>
      <c r="K108" s="43" t="n">
        <f aca="false">IF(OR($G108="",$J108=""),"",$J108-$G108)</f>
        <v>61642</v>
      </c>
      <c r="L108" s="44" t="n">
        <f aca="false">IF(OR($G108="",$G108=0,$J108=""),"",$J108/$G108-1)</f>
        <v>0.00887820645308302</v>
      </c>
      <c r="M108" s="45"/>
      <c r="N108" s="42"/>
    </row>
    <row r="110" customFormat="false" ht="18" hidden="false" customHeight="true" outlineLevel="0" collapsed="false">
      <c r="B110" s="6" t="s">
        <v>170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customFormat="false" ht="19.5" hidden="false" customHeight="true" outlineLevel="0" collapsed="false">
      <c r="B111" s="56" t="s">
        <v>171</v>
      </c>
      <c r="C111" s="56"/>
      <c r="D111" s="56"/>
      <c r="E111" s="56"/>
      <c r="F111" s="57" t="s">
        <v>172</v>
      </c>
      <c r="G111" s="57"/>
      <c r="H111" s="57" t="s">
        <v>173</v>
      </c>
      <c r="I111" s="57"/>
      <c r="J111" s="57" t="s">
        <v>174</v>
      </c>
      <c r="K111" s="57"/>
      <c r="L111" s="56" t="s">
        <v>175</v>
      </c>
      <c r="M111" s="56"/>
      <c r="N111" s="56"/>
    </row>
    <row r="112" customFormat="false" ht="18" hidden="false" customHeight="true" outlineLevel="0" collapsed="false">
      <c r="B112" s="58" t="s">
        <v>176</v>
      </c>
      <c r="C112" s="58"/>
      <c r="D112" s="58"/>
      <c r="E112" s="58"/>
      <c r="F112" s="59" t="s">
        <v>177</v>
      </c>
      <c r="G112" s="59"/>
      <c r="H112" s="60" t="n">
        <f aca="false">IF($B$12=0,"",($G42+$G54)/$B$12)</f>
        <v>1971.56756756757</v>
      </c>
      <c r="I112" s="60"/>
      <c r="J112" s="61" t="n">
        <f aca="false">IF($B$12=0,"",($J42+$J54)/$B$12)</f>
        <v>1993.94594594595</v>
      </c>
      <c r="K112" s="61"/>
      <c r="L112" s="62" t="s">
        <v>178</v>
      </c>
      <c r="M112" s="62"/>
      <c r="N112" s="62"/>
    </row>
    <row r="113" customFormat="false" ht="18" hidden="false" customHeight="true" outlineLevel="0" collapsed="false">
      <c r="B113" s="58" t="s">
        <v>176</v>
      </c>
      <c r="C113" s="58"/>
      <c r="D113" s="58"/>
      <c r="E113" s="58"/>
      <c r="F113" s="59" t="s">
        <v>179</v>
      </c>
      <c r="G113" s="59"/>
      <c r="H113" s="63" t="n">
        <f aca="false">IF($E$12=0,"",($G42+$G54)/$E$12)</f>
        <v>616.114864864865</v>
      </c>
      <c r="I113" s="63"/>
      <c r="J113" s="64" t="n">
        <f aca="false">IF($E$12=0,"",($J42+$J54)/$E$12)</f>
        <v>623.108108108108</v>
      </c>
      <c r="K113" s="64"/>
      <c r="L113" s="62" t="s">
        <v>180</v>
      </c>
      <c r="M113" s="62"/>
      <c r="N113" s="62"/>
    </row>
    <row r="114" customFormat="false" ht="18" hidden="false" customHeight="true" outlineLevel="0" collapsed="false">
      <c r="B114" s="58" t="s">
        <v>181</v>
      </c>
      <c r="C114" s="58"/>
      <c r="D114" s="58"/>
      <c r="E114" s="58"/>
      <c r="F114" s="59" t="s">
        <v>177</v>
      </c>
      <c r="G114" s="59"/>
      <c r="H114" s="60" t="n">
        <f aca="false">IF($B$12=0,"",$G106/$B$12)</f>
        <v>3777.3345945946</v>
      </c>
      <c r="I114" s="60"/>
      <c r="J114" s="61" t="n">
        <f aca="false">IF($B$12=0,"",$J106/$B$12)</f>
        <v>3810.65459459459</v>
      </c>
      <c r="K114" s="61"/>
      <c r="L114" s="62" t="s">
        <v>28</v>
      </c>
      <c r="M114" s="62"/>
      <c r="N114" s="62"/>
    </row>
    <row r="115" customFormat="false" ht="18" hidden="false" customHeight="true" outlineLevel="0" collapsed="false">
      <c r="B115" s="58" t="s">
        <v>181</v>
      </c>
      <c r="C115" s="58"/>
      <c r="D115" s="58"/>
      <c r="E115" s="58"/>
      <c r="F115" s="59" t="s">
        <v>182</v>
      </c>
      <c r="G115" s="59"/>
      <c r="H115" s="60" t="n">
        <f aca="false">IF($H$12=0,"",$G106/$H$12)</f>
        <v>4921.17535211268</v>
      </c>
      <c r="I115" s="60"/>
      <c r="J115" s="61" t="n">
        <f aca="false">IF($H$12=0,"",$J106/$H$12)</f>
        <v>4964.58521126761</v>
      </c>
      <c r="K115" s="61"/>
      <c r="L115" s="62" t="s">
        <v>183</v>
      </c>
      <c r="M115" s="62"/>
      <c r="N115" s="62"/>
    </row>
    <row r="116" customFormat="false" ht="18" hidden="false" customHeight="true" outlineLevel="0" collapsed="false">
      <c r="B116" s="58" t="s">
        <v>184</v>
      </c>
      <c r="C116" s="58"/>
      <c r="D116" s="58"/>
      <c r="E116" s="58"/>
      <c r="F116" s="59" t="s">
        <v>185</v>
      </c>
      <c r="G116" s="59"/>
      <c r="H116" s="37" t="n">
        <f aca="false">IF(($G42+$G54)=0,"",$G82/($G42+$G54))</f>
        <v>0.19027252289302</v>
      </c>
      <c r="I116" s="37"/>
      <c r="J116" s="65" t="n">
        <f aca="false">IF(($J42+$J54)=0,"",$J82/($J42+$J54))</f>
        <v>0.189492517891997</v>
      </c>
      <c r="K116" s="65"/>
      <c r="L116" s="62" t="s">
        <v>186</v>
      </c>
      <c r="M116" s="62"/>
      <c r="N116" s="62"/>
    </row>
    <row r="117" customFormat="false" ht="18" hidden="false" customHeight="true" outlineLevel="0" collapsed="false">
      <c r="B117" s="58" t="s">
        <v>187</v>
      </c>
      <c r="C117" s="58"/>
      <c r="D117" s="58"/>
      <c r="E117" s="58"/>
      <c r="F117" s="59" t="s">
        <v>185</v>
      </c>
      <c r="G117" s="59"/>
      <c r="H117" s="37" t="n">
        <f aca="false">IF(($G42+$G54)=0,"",$G54/($G42+$G54))</f>
        <v>0.283763776936996</v>
      </c>
      <c r="I117" s="37"/>
      <c r="J117" s="65" t="n">
        <f aca="false">IF(($J42+$J54)=0,"",$J54/($J42+$J54))</f>
        <v>0.282259813489482</v>
      </c>
      <c r="K117" s="65"/>
      <c r="L117" s="62" t="s">
        <v>188</v>
      </c>
      <c r="M117" s="62"/>
      <c r="N117" s="62"/>
    </row>
    <row r="119" customFormat="false" ht="18" hidden="false" customHeight="true" outlineLevel="0" collapsed="false">
      <c r="B119" s="6" t="s">
        <v>189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customFormat="false" ht="25.5" hidden="false" customHeight="true" outlineLevel="0" collapsed="false">
      <c r="B120" s="66" t="s">
        <v>190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</row>
    <row r="121" customFormat="false" ht="24" hidden="false" customHeight="true" outlineLevel="0" collapsed="false">
      <c r="B121" s="67"/>
      <c r="C121" s="67"/>
      <c r="D121" s="67"/>
      <c r="F121" s="67"/>
      <c r="G121" s="67"/>
      <c r="H121" s="67"/>
      <c r="J121" s="67"/>
      <c r="K121" s="67"/>
      <c r="L121" s="67"/>
    </row>
    <row r="122" customFormat="false" ht="15" hidden="false" customHeight="true" outlineLevel="0" collapsed="false">
      <c r="B122" s="68" t="s">
        <v>191</v>
      </c>
      <c r="C122" s="68"/>
      <c r="D122" s="68"/>
      <c r="F122" s="68" t="s">
        <v>192</v>
      </c>
      <c r="G122" s="68"/>
      <c r="H122" s="68"/>
      <c r="J122" s="68" t="s">
        <v>193</v>
      </c>
      <c r="K122" s="68"/>
      <c r="L122" s="68"/>
    </row>
    <row r="124" customFormat="false" ht="18" hidden="false" customHeight="true" outlineLevel="0" collapsed="false">
      <c r="B124" s="6" t="s">
        <v>194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customFormat="false" ht="24" hidden="false" customHeight="true" outlineLevel="0" collapsed="false">
      <c r="B125" s="69" t="s">
        <v>195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</row>
    <row r="126" customFormat="false" ht="24" hidden="false" customHeight="true" outlineLevel="0" collapsed="false">
      <c r="B126" s="70" t="s">
        <v>196</v>
      </c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</row>
    <row r="127" customFormat="false" ht="24" hidden="false" customHeight="true" outlineLevel="0" collapsed="false">
      <c r="B127" s="69" t="s">
        <v>197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</row>
    <row r="128" customFormat="false" ht="24" hidden="false" customHeight="true" outlineLevel="0" collapsed="false">
      <c r="B128" s="70" t="s">
        <v>198</v>
      </c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</row>
    <row r="129" customFormat="false" ht="24" hidden="false" customHeight="true" outlineLevel="0" collapsed="false">
      <c r="B129" s="69" t="s">
        <v>199</v>
      </c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</row>
    <row r="130" customFormat="false" ht="24" hidden="false" customHeight="true" outlineLevel="0" collapsed="false">
      <c r="B130" s="70" t="s">
        <v>200</v>
      </c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</row>
    <row r="131" customFormat="false" ht="24" hidden="false" customHeight="true" outlineLevel="0" collapsed="false">
      <c r="B131" s="69" t="s">
        <v>201</v>
      </c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</row>
  </sheetData>
  <mergeCells count="124">
    <mergeCell ref="B2:G2"/>
    <mergeCell ref="H2:N2"/>
    <mergeCell ref="B3:G3"/>
    <mergeCell ref="H3:N3"/>
    <mergeCell ref="B6:N6"/>
    <mergeCell ref="B7:D7"/>
    <mergeCell ref="E7:G7"/>
    <mergeCell ref="H7:J7"/>
    <mergeCell ref="K7:N7"/>
    <mergeCell ref="B8:D8"/>
    <mergeCell ref="E8:G8"/>
    <mergeCell ref="H8:J8"/>
    <mergeCell ref="K8:N8"/>
    <mergeCell ref="B9:D9"/>
    <mergeCell ref="E9:G9"/>
    <mergeCell ref="H9:J9"/>
    <mergeCell ref="K9:N9"/>
    <mergeCell ref="B10:D10"/>
    <mergeCell ref="E10:G10"/>
    <mergeCell ref="H10:J10"/>
    <mergeCell ref="K10:N10"/>
    <mergeCell ref="B11:D11"/>
    <mergeCell ref="E11:G11"/>
    <mergeCell ref="H11:J11"/>
    <mergeCell ref="K11:N11"/>
    <mergeCell ref="B12:D12"/>
    <mergeCell ref="E12:G12"/>
    <mergeCell ref="H12:J12"/>
    <mergeCell ref="K12:N12"/>
    <mergeCell ref="B14:N14"/>
    <mergeCell ref="B15:C15"/>
    <mergeCell ref="D15:G15"/>
    <mergeCell ref="H15:J15"/>
    <mergeCell ref="K15:N15"/>
    <mergeCell ref="B16:C16"/>
    <mergeCell ref="D16:G16"/>
    <mergeCell ref="H16:J16"/>
    <mergeCell ref="K16:N16"/>
    <mergeCell ref="B17:C17"/>
    <mergeCell ref="D17:G17"/>
    <mergeCell ref="H17:J17"/>
    <mergeCell ref="K17:N17"/>
    <mergeCell ref="B18:C18"/>
    <mergeCell ref="D18:G18"/>
    <mergeCell ref="H18:J18"/>
    <mergeCell ref="K18:N18"/>
    <mergeCell ref="B20:C20"/>
    <mergeCell ref="D20:G20"/>
    <mergeCell ref="H20:J20"/>
    <mergeCell ref="K20:N20"/>
    <mergeCell ref="B21:C21"/>
    <mergeCell ref="D21:G21"/>
    <mergeCell ref="H21:J21"/>
    <mergeCell ref="K21:N21"/>
    <mergeCell ref="B22:C22"/>
    <mergeCell ref="D22:G22"/>
    <mergeCell ref="H22:J22"/>
    <mergeCell ref="K22:N22"/>
    <mergeCell ref="B23:C23"/>
    <mergeCell ref="D23:G23"/>
    <mergeCell ref="H23:J23"/>
    <mergeCell ref="K23:N23"/>
    <mergeCell ref="B25:N25"/>
    <mergeCell ref="B100:F100"/>
    <mergeCell ref="B101:E101"/>
    <mergeCell ref="B102:F102"/>
    <mergeCell ref="B103:F103"/>
    <mergeCell ref="B104:F104"/>
    <mergeCell ref="B105:F105"/>
    <mergeCell ref="B106:F106"/>
    <mergeCell ref="B107:F107"/>
    <mergeCell ref="B108:F108"/>
    <mergeCell ref="B110:N110"/>
    <mergeCell ref="B111:E111"/>
    <mergeCell ref="F111:G111"/>
    <mergeCell ref="H111:I111"/>
    <mergeCell ref="J111:K111"/>
    <mergeCell ref="L111:N111"/>
    <mergeCell ref="B112:E112"/>
    <mergeCell ref="F112:G112"/>
    <mergeCell ref="H112:I112"/>
    <mergeCell ref="J112:K112"/>
    <mergeCell ref="L112:N112"/>
    <mergeCell ref="B113:E113"/>
    <mergeCell ref="F113:G113"/>
    <mergeCell ref="H113:I113"/>
    <mergeCell ref="J113:K113"/>
    <mergeCell ref="L113:N113"/>
    <mergeCell ref="B114:E114"/>
    <mergeCell ref="F114:G114"/>
    <mergeCell ref="H114:I114"/>
    <mergeCell ref="J114:K114"/>
    <mergeCell ref="L114:N114"/>
    <mergeCell ref="B115:E115"/>
    <mergeCell ref="F115:G115"/>
    <mergeCell ref="H115:I115"/>
    <mergeCell ref="J115:K115"/>
    <mergeCell ref="L115:N115"/>
    <mergeCell ref="B116:E116"/>
    <mergeCell ref="F116:G116"/>
    <mergeCell ref="H116:I116"/>
    <mergeCell ref="J116:K116"/>
    <mergeCell ref="L116:N116"/>
    <mergeCell ref="B117:E117"/>
    <mergeCell ref="F117:G117"/>
    <mergeCell ref="H117:I117"/>
    <mergeCell ref="J117:K117"/>
    <mergeCell ref="L117:N117"/>
    <mergeCell ref="B119:N119"/>
    <mergeCell ref="B120:N120"/>
    <mergeCell ref="B121:D121"/>
    <mergeCell ref="F121:H121"/>
    <mergeCell ref="J121:L121"/>
    <mergeCell ref="B122:D122"/>
    <mergeCell ref="F122:H122"/>
    <mergeCell ref="J122:L122"/>
    <mergeCell ref="B124:N124"/>
    <mergeCell ref="B125:N125"/>
    <mergeCell ref="B126:N126"/>
    <mergeCell ref="B127:N127"/>
    <mergeCell ref="B128:N128"/>
    <mergeCell ref="B129:N129"/>
    <mergeCell ref="B130:N130"/>
    <mergeCell ref="B131:N131"/>
  </mergeCells>
  <conditionalFormatting sqref="L27:L108">
    <cfRule type="cellIs" priority="2" operator="greaterThanOrEqual" aboveAverage="0" equalAverage="0" bottom="0" percent="0" rank="0" text="" dxfId="0">
      <formula>0.1</formula>
    </cfRule>
    <cfRule type="cellIs" priority="3" operator="between" aboveAverage="0" equalAverage="0" bottom="0" percent="0" rank="0" text="" dxfId="1">
      <formula>0.03</formula>
      <formula>0.0999</formula>
    </cfRule>
    <cfRule type="cellIs" priority="4" operator="lessThan" aboveAverage="0" equalAverage="0" bottom="0" percent="0" rank="0" text="" dxfId="2">
      <formula>0</formula>
    </cfRule>
  </conditionalFormatting>
  <conditionalFormatting sqref="K27:K108">
    <cfRule type="cellIs" priority="5" operator="lessThan" aboveAverage="0" equalAverage="0" bottom="0" percent="0" rank="0" text="" dxfId="3">
      <formula>0</formula>
    </cfRule>
  </conditionalFormatting>
  <conditionalFormatting sqref="N27:N99">
    <cfRule type="expression" priority="6" aboveAverage="0" equalAverage="0" bottom="0" percent="0" rank="0" text="" dxfId="4">
      <formula>$N27="nicht vergeben"</formula>
    </cfRule>
  </conditionalFormatting>
  <dataValidations count="2">
    <dataValidation allowBlank="true" errorStyle="stop" operator="between" showDropDown="false" showErrorMessage="false" showInputMessage="false" sqref="D27:D99" type="list">
      <formula1>Parameter!$B$14:$B$21</formula1>
      <formula2>0</formula2>
    </dataValidation>
    <dataValidation allowBlank="true" errorStyle="stop" operator="between" showDropDown="false" showErrorMessage="false" showInputMessage="false" sqref="N27:N99" type="list">
      <formula1>Parameter!$B$24:$B$29</formula1>
      <formula2>0</formula2>
    </dataValidation>
  </dataValidations>
  <printOptions headings="false" gridLines="false" gridLinesSet="true" horizontalCentered="true" verticalCentered="false"/>
  <pageMargins left="0.25" right="0.25" top="0.4" bottom="0.4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Baukosten nach DIN 276 – Musterprojekt BV-2026-014&amp;R&amp;8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522F"/>
    <pageSetUpPr fitToPage="true"/>
  </sheetPr>
  <dimension ref="B2:D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4"/>
    <col collapsed="false" customWidth="true" hidden="false" outlineLevel="0" max="3" min="3" style="0" width="16"/>
    <col collapsed="false" customWidth="true" hidden="false" outlineLevel="0" max="4" min="4" style="0" width="60"/>
    <col collapsed="false" customWidth="true" hidden="false" outlineLevel="0" max="5" min="5" style="0" width="2"/>
  </cols>
  <sheetData>
    <row r="2" customFormat="false" ht="33.75" hidden="false" customHeight="true" outlineLevel="0" collapsed="false">
      <c r="B2" s="71" t="s">
        <v>202</v>
      </c>
      <c r="C2" s="71"/>
      <c r="D2" s="72" t="s">
        <v>203</v>
      </c>
    </row>
    <row r="3" customFormat="false" ht="15.75" hidden="false" customHeight="true" outlineLevel="0" collapsed="false">
      <c r="B3" s="3" t="s">
        <v>204</v>
      </c>
      <c r="C3" s="3"/>
      <c r="D3" s="3"/>
    </row>
    <row r="4" customFormat="false" ht="4.5" hidden="false" customHeight="true" outlineLevel="0" collapsed="false">
      <c r="B4" s="4"/>
      <c r="C4" s="5"/>
      <c r="D4" s="5"/>
    </row>
    <row r="6" customFormat="false" ht="18" hidden="false" customHeight="true" outlineLevel="0" collapsed="false">
      <c r="B6" s="6" t="s">
        <v>205</v>
      </c>
      <c r="C6" s="6"/>
      <c r="D6" s="6"/>
    </row>
    <row r="7" customFormat="false" ht="18" hidden="false" customHeight="true" outlineLevel="0" collapsed="false">
      <c r="B7" s="56" t="s">
        <v>206</v>
      </c>
      <c r="C7" s="57" t="s">
        <v>207</v>
      </c>
      <c r="D7" s="56" t="s">
        <v>208</v>
      </c>
    </row>
    <row r="8" customFormat="false" ht="16.5" hidden="false" customHeight="true" outlineLevel="0" collapsed="false">
      <c r="B8" s="58" t="s">
        <v>209</v>
      </c>
      <c r="C8" s="73" t="n">
        <v>0.19</v>
      </c>
      <c r="D8" s="62" t="s">
        <v>210</v>
      </c>
    </row>
    <row r="9" customFormat="false" ht="16.5" hidden="false" customHeight="true" outlineLevel="0" collapsed="false">
      <c r="B9" s="58" t="s">
        <v>211</v>
      </c>
      <c r="C9" s="73" t="n">
        <v>0.05</v>
      </c>
      <c r="D9" s="62" t="s">
        <v>212</v>
      </c>
    </row>
    <row r="10" customFormat="false" ht="16.5" hidden="false" customHeight="true" outlineLevel="0" collapsed="false">
      <c r="B10" s="58" t="s">
        <v>213</v>
      </c>
      <c r="C10" s="73" t="n">
        <v>0.03</v>
      </c>
      <c r="D10" s="62" t="s">
        <v>214</v>
      </c>
    </row>
    <row r="11" customFormat="false" ht="16.5" hidden="false" customHeight="true" outlineLevel="0" collapsed="false">
      <c r="B11" s="58" t="s">
        <v>215</v>
      </c>
      <c r="C11" s="73" t="n">
        <v>0.1</v>
      </c>
      <c r="D11" s="62" t="s">
        <v>216</v>
      </c>
    </row>
    <row r="13" customFormat="false" ht="18" hidden="false" customHeight="true" outlineLevel="0" collapsed="false">
      <c r="B13" s="6" t="s">
        <v>217</v>
      </c>
      <c r="C13" s="6"/>
      <c r="D13" s="6"/>
    </row>
    <row r="14" customFormat="false" ht="15.75" hidden="false" customHeight="true" outlineLevel="0" collapsed="false">
      <c r="B14" s="58" t="s">
        <v>57</v>
      </c>
      <c r="C14" s="62" t="s">
        <v>218</v>
      </c>
      <c r="D14" s="62"/>
    </row>
    <row r="15" customFormat="false" ht="15.75" hidden="false" customHeight="true" outlineLevel="0" collapsed="false">
      <c r="B15" s="58" t="s">
        <v>82</v>
      </c>
      <c r="C15" s="62" t="s">
        <v>219</v>
      </c>
      <c r="D15" s="62"/>
    </row>
    <row r="16" customFormat="false" ht="15.75" hidden="false" customHeight="true" outlineLevel="0" collapsed="false">
      <c r="B16" s="58" t="s">
        <v>79</v>
      </c>
      <c r="C16" s="62" t="s">
        <v>220</v>
      </c>
      <c r="D16" s="62"/>
    </row>
    <row r="17" customFormat="false" ht="15.75" hidden="false" customHeight="true" outlineLevel="0" collapsed="false">
      <c r="B17" s="58" t="s">
        <v>221</v>
      </c>
      <c r="C17" s="62" t="s">
        <v>222</v>
      </c>
      <c r="D17" s="62"/>
    </row>
    <row r="18" customFormat="false" ht="15.75" hidden="false" customHeight="true" outlineLevel="0" collapsed="false">
      <c r="B18" s="58" t="s">
        <v>112</v>
      </c>
      <c r="C18" s="62" t="s">
        <v>223</v>
      </c>
      <c r="D18" s="62"/>
    </row>
    <row r="19" customFormat="false" ht="15.75" hidden="false" customHeight="true" outlineLevel="0" collapsed="false">
      <c r="B19" s="58" t="s">
        <v>224</v>
      </c>
      <c r="C19" s="62" t="s">
        <v>225</v>
      </c>
      <c r="D19" s="62"/>
    </row>
    <row r="20" customFormat="false" ht="15.75" hidden="false" customHeight="true" outlineLevel="0" collapsed="false">
      <c r="B20" s="58" t="s">
        <v>226</v>
      </c>
      <c r="C20" s="62" t="s">
        <v>227</v>
      </c>
      <c r="D20" s="62"/>
    </row>
    <row r="21" customFormat="false" ht="15.75" hidden="false" customHeight="true" outlineLevel="0" collapsed="false">
      <c r="B21" s="58" t="s">
        <v>228</v>
      </c>
      <c r="C21" s="62" t="s">
        <v>229</v>
      </c>
      <c r="D21" s="62"/>
    </row>
    <row r="23" customFormat="false" ht="18" hidden="false" customHeight="true" outlineLevel="0" collapsed="false">
      <c r="B23" s="6" t="s">
        <v>230</v>
      </c>
      <c r="C23" s="6"/>
      <c r="D23" s="6"/>
    </row>
    <row r="24" customFormat="false" ht="15.75" hidden="false" customHeight="true" outlineLevel="0" collapsed="false">
      <c r="B24" s="58" t="s">
        <v>94</v>
      </c>
      <c r="C24" s="62" t="s">
        <v>231</v>
      </c>
      <c r="D24" s="62"/>
    </row>
    <row r="25" customFormat="false" ht="15.75" hidden="false" customHeight="true" outlineLevel="0" collapsed="false">
      <c r="B25" s="58" t="s">
        <v>91</v>
      </c>
      <c r="C25" s="62" t="s">
        <v>232</v>
      </c>
      <c r="D25" s="62"/>
    </row>
    <row r="26" customFormat="false" ht="15.75" hidden="false" customHeight="true" outlineLevel="0" collapsed="false">
      <c r="B26" s="58" t="s">
        <v>103</v>
      </c>
      <c r="C26" s="62" t="s">
        <v>233</v>
      </c>
      <c r="D26" s="62"/>
    </row>
    <row r="27" customFormat="false" ht="15.75" hidden="false" customHeight="true" outlineLevel="0" collapsed="false">
      <c r="B27" s="58" t="s">
        <v>72</v>
      </c>
      <c r="C27" s="62" t="s">
        <v>234</v>
      </c>
      <c r="D27" s="62"/>
    </row>
    <row r="28" customFormat="false" ht="15.75" hidden="false" customHeight="true" outlineLevel="0" collapsed="false">
      <c r="B28" s="58" t="s">
        <v>67</v>
      </c>
      <c r="C28" s="62" t="s">
        <v>235</v>
      </c>
      <c r="D28" s="62"/>
    </row>
    <row r="29" customFormat="false" ht="15.75" hidden="false" customHeight="true" outlineLevel="0" collapsed="false">
      <c r="B29" s="58" t="s">
        <v>58</v>
      </c>
      <c r="C29" s="62" t="s">
        <v>236</v>
      </c>
      <c r="D29" s="62"/>
    </row>
    <row r="31" customFormat="false" ht="18" hidden="false" customHeight="true" outlineLevel="0" collapsed="false">
      <c r="B31" s="6" t="s">
        <v>237</v>
      </c>
      <c r="C31" s="6"/>
      <c r="D31" s="6"/>
    </row>
    <row r="32" customFormat="false" ht="15.75" hidden="false" customHeight="true" outlineLevel="0" collapsed="false">
      <c r="B32" s="74" t="s">
        <v>53</v>
      </c>
      <c r="C32" s="62" t="s">
        <v>238</v>
      </c>
      <c r="D32" s="62"/>
    </row>
    <row r="33" customFormat="false" ht="15.75" hidden="false" customHeight="true" outlineLevel="0" collapsed="false">
      <c r="B33" s="74" t="s">
        <v>63</v>
      </c>
      <c r="C33" s="62" t="s">
        <v>239</v>
      </c>
      <c r="D33" s="62"/>
    </row>
    <row r="34" customFormat="false" ht="15.75" hidden="false" customHeight="true" outlineLevel="0" collapsed="false">
      <c r="B34" s="74" t="s">
        <v>75</v>
      </c>
      <c r="C34" s="62" t="s">
        <v>240</v>
      </c>
      <c r="D34" s="62"/>
    </row>
    <row r="35" customFormat="false" ht="15.75" hidden="false" customHeight="true" outlineLevel="0" collapsed="false">
      <c r="B35" s="74" t="s">
        <v>97</v>
      </c>
      <c r="C35" s="62" t="s">
        <v>241</v>
      </c>
      <c r="D35" s="62"/>
    </row>
    <row r="36" customFormat="false" ht="15.75" hidden="false" customHeight="true" outlineLevel="0" collapsed="false">
      <c r="B36" s="74" t="s">
        <v>115</v>
      </c>
      <c r="C36" s="62" t="s">
        <v>242</v>
      </c>
      <c r="D36" s="62"/>
    </row>
    <row r="37" customFormat="false" ht="15.75" hidden="false" customHeight="true" outlineLevel="0" collapsed="false">
      <c r="B37" s="74" t="s">
        <v>129</v>
      </c>
      <c r="C37" s="62" t="s">
        <v>243</v>
      </c>
      <c r="D37" s="62"/>
    </row>
    <row r="38" customFormat="false" ht="15.75" hidden="false" customHeight="true" outlineLevel="0" collapsed="false">
      <c r="B38" s="74" t="s">
        <v>137</v>
      </c>
      <c r="C38" s="62" t="s">
        <v>244</v>
      </c>
      <c r="D38" s="62"/>
    </row>
    <row r="39" customFormat="false" ht="15.75" hidden="false" customHeight="true" outlineLevel="0" collapsed="false">
      <c r="B39" s="74" t="s">
        <v>151</v>
      </c>
      <c r="C39" s="62" t="s">
        <v>245</v>
      </c>
      <c r="D39" s="62"/>
    </row>
    <row r="41" customFormat="false" ht="31.5" hidden="false" customHeight="true" outlineLevel="0" collapsed="false">
      <c r="B41" s="69" t="s">
        <v>246</v>
      </c>
      <c r="C41" s="69"/>
      <c r="D41" s="69"/>
    </row>
  </sheetData>
  <mergeCells count="29">
    <mergeCell ref="B2:C2"/>
    <mergeCell ref="B3:D3"/>
    <mergeCell ref="B6:D6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B23:D23"/>
    <mergeCell ref="C24:D24"/>
    <mergeCell ref="C25:D25"/>
    <mergeCell ref="C26:D26"/>
    <mergeCell ref="C27:D27"/>
    <mergeCell ref="C28:D28"/>
    <mergeCell ref="C29:D29"/>
    <mergeCell ref="B31:D31"/>
    <mergeCell ref="C32:D32"/>
    <mergeCell ref="C33:D33"/>
    <mergeCell ref="C34:D34"/>
    <mergeCell ref="C35:D35"/>
    <mergeCell ref="C36:D36"/>
    <mergeCell ref="C37:D37"/>
    <mergeCell ref="C38:D38"/>
    <mergeCell ref="C39:D39"/>
    <mergeCell ref="B41:D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2026-08-21T18:32:19Z</dcterms:created>
  <dc:creator>openpyxl</dc:creator>
  <dc:description/>
  <dc:language>en-US</dc:language>
  <cp:lastModifiedBy/>
  <dcterms:modified xsi:type="dcterms:W3CDTF">2026-08-21T18:32:19Z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