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83D67DCA-A5B1-4B7A-8437-B1037EB993FB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Kalkulation" sheetId="1" r:id="rId1"/>
    <sheet name="Zutaten" sheetId="2" r:id="rId2"/>
    <sheet name="Übersicht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8" i="3" l="1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J26" i="2"/>
  <c r="H26" i="2"/>
  <c r="H25" i="2"/>
  <c r="J25" i="2" s="1"/>
  <c r="J24" i="2"/>
  <c r="H24" i="2"/>
  <c r="J23" i="2"/>
  <c r="H23" i="2"/>
  <c r="H22" i="2"/>
  <c r="J22" i="2" s="1"/>
  <c r="E15" i="1" s="1"/>
  <c r="F15" i="1" s="1"/>
  <c r="H21" i="2"/>
  <c r="J21" i="2" s="1"/>
  <c r="J20" i="2"/>
  <c r="H20" i="2"/>
  <c r="J19" i="2"/>
  <c r="H19" i="2"/>
  <c r="J18" i="2"/>
  <c r="H18" i="2"/>
  <c r="H17" i="2"/>
  <c r="J17" i="2" s="1"/>
  <c r="J16" i="2"/>
  <c r="H16" i="2"/>
  <c r="H15" i="2"/>
  <c r="J15" i="2" s="1"/>
  <c r="F28" i="1"/>
  <c r="F27" i="1"/>
  <c r="E21" i="1"/>
  <c r="F21" i="1" s="1"/>
  <c r="D21" i="1"/>
  <c r="E20" i="1"/>
  <c r="F20" i="1" s="1"/>
  <c r="D20" i="1"/>
  <c r="E19" i="1"/>
  <c r="F19" i="1" s="1"/>
  <c r="D19" i="1"/>
  <c r="E18" i="1"/>
  <c r="F18" i="1" s="1"/>
  <c r="D18" i="1"/>
  <c r="E17" i="1"/>
  <c r="F17" i="1" s="1"/>
  <c r="D17" i="1"/>
  <c r="E16" i="1"/>
  <c r="F16" i="1" s="1"/>
  <c r="D16" i="1"/>
  <c r="D15" i="1"/>
  <c r="E14" i="1"/>
  <c r="F14" i="1" s="1"/>
  <c r="D14" i="1"/>
  <c r="C10" i="1"/>
  <c r="F37" i="1" s="1"/>
  <c r="K12" i="3" l="1"/>
  <c r="J12" i="3"/>
  <c r="I12" i="3"/>
  <c r="K16" i="3"/>
  <c r="J16" i="3"/>
  <c r="I16" i="3"/>
  <c r="K10" i="3"/>
  <c r="J10" i="3"/>
  <c r="I10" i="3"/>
  <c r="I11" i="3"/>
  <c r="K11" i="3"/>
  <c r="J11" i="3"/>
  <c r="K13" i="3"/>
  <c r="J13" i="3"/>
  <c r="I13" i="3"/>
  <c r="K17" i="3"/>
  <c r="J17" i="3"/>
  <c r="I17" i="3"/>
  <c r="K9" i="3"/>
  <c r="J9" i="3"/>
  <c r="I9" i="3"/>
  <c r="F22" i="1"/>
  <c r="F23" i="1" s="1"/>
  <c r="K14" i="3"/>
  <c r="J14" i="3"/>
  <c r="I14" i="3"/>
  <c r="I15" i="3"/>
  <c r="K15" i="3"/>
  <c r="J15" i="3"/>
  <c r="K18" i="3"/>
  <c r="J18" i="3"/>
  <c r="I18" i="3"/>
  <c r="F29" i="1" l="1"/>
  <c r="F26" i="1"/>
  <c r="F39" i="1"/>
  <c r="F38" i="1"/>
  <c r="F41" i="1" s="1"/>
  <c r="F40" i="1"/>
  <c r="F22" i="3"/>
  <c r="F23" i="3"/>
  <c r="F21" i="3"/>
  <c r="F31" i="1" l="1"/>
  <c r="F33" i="1" s="1"/>
  <c r="F30" i="1"/>
</calcChain>
</file>

<file path=xl/sharedStrings.xml><?xml version="1.0" encoding="utf-8"?>
<sst xmlns="http://schemas.openxmlformats.org/spreadsheetml/2006/main" count="137" uniqueCount="94">
  <si>
    <t>Genusswerk Gastro GmbH</t>
  </si>
  <si>
    <t>Rezept- und Verkaufspreiskalkulation je Portion · Gastronomie 2026</t>
  </si>
  <si>
    <t>REZEPTANGABEN</t>
  </si>
  <si>
    <t>REZEPT / GERICHT</t>
  </si>
  <si>
    <t>Rindergulasch mit Kartoffeln</t>
  </si>
  <si>
    <t>KATEGORIE</t>
  </si>
  <si>
    <t>Speise</t>
  </si>
  <si>
    <t>ANZAHL PORTIONEN</t>
  </si>
  <si>
    <t>MWST-SATZ (AUTOMATISCH)</t>
  </si>
  <si>
    <t>ZIEL-WARENEINSATZQUOTE</t>
  </si>
  <si>
    <t>ZUTATEN DER REZEPTUR</t>
  </si>
  <si>
    <t>Zutat</t>
  </si>
  <si>
    <t>Menge</t>
  </si>
  <si>
    <t>Einheit</t>
  </si>
  <si>
    <t>Preis / Einheit</t>
  </si>
  <si>
    <t>Zeilenkosten</t>
  </si>
  <si>
    <t>Rindfleisch (Gulasch)</t>
  </si>
  <si>
    <t>Zwiebeln</t>
  </si>
  <si>
    <t>Tomaten (Dose)</t>
  </si>
  <si>
    <t>Kartoffeln</t>
  </si>
  <si>
    <t>Olivenöl</t>
  </si>
  <si>
    <t>Speisesalz</t>
  </si>
  <si>
    <t>Wareneinsatz gesamt (alle Portionen)</t>
  </si>
  <si>
    <t>Wareneinsatz je Portion</t>
  </si>
  <si>
    <t>PREISERMITTLUNG JE PORTION</t>
  </si>
  <si>
    <t>Wareneinsatz je Portion (netto)</t>
  </si>
  <si>
    <t>Ziel-Wareneinsatzquote</t>
  </si>
  <si>
    <t>Aufschlagsfaktor (1 / Ziel-WEQ)</t>
  </si>
  <si>
    <t>Empfohlener Netto-Verkaufspreis</t>
  </si>
  <si>
    <t>zzgl. MwSt</t>
  </si>
  <si>
    <t>Empfohlener Brutto-Verkaufspreis</t>
  </si>
  <si>
    <t>Rundungsschritt</t>
  </si>
  <si>
    <t>Gerundeter Brutto-VK (aufgerundet)</t>
  </si>
  <si>
    <t>Gewählter Verkaufspreis (brutto)</t>
  </si>
  <si>
    <t>KENNZAHLEN (AUF BASIS GEWÄHLTER VK)</t>
  </si>
  <si>
    <t>Netto-Erlös je Portion</t>
  </si>
  <si>
    <t>Deckungsbeitrag je Portion</t>
  </si>
  <si>
    <t>Tatsächliche Wareneinsatzquote</t>
  </si>
  <si>
    <t>Rohaufschlag</t>
  </si>
  <si>
    <t>Deckungsbeitrags-Marge</t>
  </si>
  <si>
    <t>HINWEISE</t>
  </si>
  <si>
    <t>Wähle die Zutaten aus der Liste im Blatt „Zutaten“; Menge in kg, l oder Stk eintragen. Die Ziel-Wareneinsatzquote (typisch 25–35 %) deckt neben dem Wareneinsatz auch Gemein-, Personalkosten und Gewinn ab. Speisen 7 % / Getränke 19 % MwSt (Stand 2026). Datenschutz-/Firmenangaben sind frei erfunden. Angaben ohne Gewähr.</t>
  </si>
  <si>
    <t>ZUTATEN &amp; PARAMETER</t>
  </si>
  <si>
    <t>Rohstoff-Preisliste · Grundlage der Rezeptkalkulation · Kalenderjahr 2026</t>
  </si>
  <si>
    <t>KALKULATIONSPARAMETER</t>
  </si>
  <si>
    <t>MwSt-Satz Speisen (ermäßigt ab 2026)</t>
  </si>
  <si>
    <t>MwSt-Satz Getränke (Regelsatz)</t>
  </si>
  <si>
    <t>Ziel-Wareneinsatzquote (Richtwert)</t>
  </si>
  <si>
    <t>WEQ-Warnschwelle (Signal)</t>
  </si>
  <si>
    <t>ROHSTOFF-/ZUTATENLISTE</t>
  </si>
  <si>
    <t>Nr.</t>
  </si>
  <si>
    <t>Kategorie</t>
  </si>
  <si>
    <t>Gebindepreis</t>
  </si>
  <si>
    <t>Inhalt</t>
  </si>
  <si>
    <t>Schwund</t>
  </si>
  <si>
    <t>Preis / Einheit (eff.)</t>
  </si>
  <si>
    <t>Weizenmehl</t>
  </si>
  <si>
    <t>Speise-Zutat</t>
  </si>
  <si>
    <t>kg</t>
  </si>
  <si>
    <t>Butter</t>
  </si>
  <si>
    <t>Eier</t>
  </si>
  <si>
    <t>Stk</t>
  </si>
  <si>
    <t>Gouda gerieben</t>
  </si>
  <si>
    <t>l</t>
  </si>
  <si>
    <t>Kaffeebohnen</t>
  </si>
  <si>
    <t>Getränk-Zutat</t>
  </si>
  <si>
    <t>Orangensaft</t>
  </si>
  <si>
    <t>Eingabefelder sind hell hinterlegt. „Gebindepreis“ = Netto-Einkaufspreis der Verpackungseinheit, „Inhalt“ = enthaltene Menge (in kg, l oder Stk). Der effektive Preis je Einheit berücksichtigt den Schwund (Putz-/Garverlust) und wird in der Rezeptkalkulation automatisch verwendet. Angaben ohne Gewähr.</t>
  </si>
  <si>
    <t>SPEISEKARTEN-ÜBERSICHT</t>
  </si>
  <si>
    <t>Deckungsbeitrags- und Margenanalyse der Speisekarte · 2026</t>
  </si>
  <si>
    <t>ARTIKELÜBERSICHT</t>
  </si>
  <si>
    <t>Gericht / Artikel</t>
  </si>
  <si>
    <t>Wareneinsatz / Port.</t>
  </si>
  <si>
    <t>VK brutto</t>
  </si>
  <si>
    <t>MwSt-Satz</t>
  </si>
  <si>
    <t>Netto-Erlös</t>
  </si>
  <si>
    <t>Deckungsbeitrag</t>
  </si>
  <si>
    <t>WEQ</t>
  </si>
  <si>
    <t>Tagessuppe</t>
  </si>
  <si>
    <t>Gemischter Salat</t>
  </si>
  <si>
    <t>Pasta Napoli</t>
  </si>
  <si>
    <t>Wiener Schnitzel</t>
  </si>
  <si>
    <t>Rinderfilet-Steak</t>
  </si>
  <si>
    <t>Cola 0,3 l</t>
  </si>
  <si>
    <t>Getränk</t>
  </si>
  <si>
    <t>Hausbier 0,5 l</t>
  </si>
  <si>
    <t>Cappuccino</t>
  </si>
  <si>
    <t>Orangensaft 0,2 l</t>
  </si>
  <si>
    <t>AUSWERTUNG</t>
  </si>
  <si>
    <t>Durchschnittliche Wareneinsatzquote (WEQ)</t>
  </si>
  <si>
    <t>Durchschnittlicher Deckungsbeitrag je Portion</t>
  </si>
  <si>
    <t>Artikel über WEQ-Warnschwelle</t>
  </si>
  <si>
    <t>Rot markierte WEQ-Werte überschreiten die Warnschwelle (Blatt „Zutaten“) und deuten auf zu niedrige Margen hin — Rezeptur, Portionierung oder Verkaufspreis prüfen. Netto-Erlös = Brutto / (1 + MwSt); Deckungsbeitrag = Netto-Erlös − Wareneinsatz. Alle Beispieldaten sind frei erfunden. Angaben ohne Gewähr.</t>
  </si>
  <si>
    <t>PREISKALKULATION GASTRONOMIE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</si>
</sst>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###"/>
    <numFmt numFmtId="166" formatCode="#,##0.000&quot; €&quot;"/>
    <numFmt numFmtId="167" formatCode="#,##0.00&quot; €&quot;"/>
    <numFmt numFmtId="168" formatCode="0.00\×"/>
  </numFmts>
  <fonts count="16" x14ac:knownFonts="1">
    <font>
      <sz val="11"/>
      <color theme="1"/>
      <name val="Calibri"/>
      <family val="2"/>
      <charset val="1"/>
    </font>
    <font>
      <b/>
      <sz val="14"/>
      <color rgb="FFF5ECE4"/>
      <name val="Calibri"/>
      <charset val="1"/>
    </font>
    <font>
      <b/>
      <sz val="13"/>
      <color rgb="FFF5ECE4"/>
      <name val="Calibri"/>
      <charset val="1"/>
    </font>
    <font>
      <i/>
      <sz val="9"/>
      <color rgb="FF8C8279"/>
      <name val="Calibri"/>
      <charset val="1"/>
    </font>
    <font>
      <b/>
      <sz val="10.5"/>
      <color rgb="FF722F37"/>
      <name val="Calibri"/>
      <charset val="1"/>
    </font>
    <font>
      <b/>
      <sz val="8"/>
      <color rgb="FF8C8279"/>
      <name val="Calibri"/>
      <charset val="1"/>
    </font>
    <font>
      <sz val="10"/>
      <color rgb="FF8A3A2E"/>
      <name val="Calibri"/>
      <charset val="1"/>
    </font>
    <font>
      <sz val="10"/>
      <color rgb="FF33302D"/>
      <name val="Calibri"/>
      <charset val="1"/>
    </font>
    <font>
      <b/>
      <sz val="9"/>
      <color rgb="FF3B322E"/>
      <name val="Calibri"/>
      <charset val="1"/>
    </font>
    <font>
      <sz val="10"/>
      <color rgb="FF8C8279"/>
      <name val="Calibri"/>
      <charset val="1"/>
    </font>
    <font>
      <b/>
      <sz val="10"/>
      <color rgb="FF33302D"/>
      <name val="Calibri"/>
      <charset val="1"/>
    </font>
    <font>
      <i/>
      <sz val="8.5"/>
      <color rgb="FF8C8279"/>
      <name val="Calibri"/>
      <charset val="1"/>
    </font>
    <font>
      <b/>
      <sz val="10"/>
      <color rgb="FF8C8279"/>
      <name val="Calibri"/>
      <charset val="1"/>
    </font>
    <font>
      <b/>
      <sz val="10"/>
      <color rgb="FF8A3A2E"/>
      <name val="Calibri"/>
      <charset val="1"/>
    </font>
    <font>
      <b/>
      <sz val="11"/>
      <color rgb="FF722F37"/>
      <name val="Calibri"/>
      <charset val="1"/>
    </font>
    <font>
      <b/>
      <sz val="15"/>
      <color rgb="FFF5ECE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722F37"/>
        <bgColor rgb="FF8A3A2E"/>
      </patternFill>
    </fill>
    <fill>
      <patternFill patternType="solid">
        <fgColor rgb="FFF0E9E3"/>
        <bgColor rgb="FFF5ECE4"/>
      </patternFill>
    </fill>
    <fill>
      <patternFill patternType="solid">
        <fgColor rgb="FFFBF2E9"/>
        <bgColor rgb="FFF6F0EA"/>
      </patternFill>
    </fill>
    <fill>
      <patternFill patternType="solid">
        <fgColor rgb="FFFFFFFF"/>
        <bgColor rgb="FFFBF2E9"/>
      </patternFill>
    </fill>
    <fill>
      <patternFill patternType="solid">
        <fgColor rgb="FFE1D7CD"/>
        <bgColor rgb="FFD9D0C8"/>
      </patternFill>
    </fill>
    <fill>
      <patternFill patternType="solid">
        <fgColor rgb="FFF6F0EA"/>
        <bgColor rgb="FFFBF2E9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722F37"/>
      </bottom>
      <diagonal/>
    </border>
    <border>
      <left style="thin">
        <color rgb="FFD9D0C8"/>
      </left>
      <right style="thin">
        <color rgb="FFD9D0C8"/>
      </right>
      <top style="thin">
        <color rgb="FFD9D0C8"/>
      </top>
      <bottom style="thin">
        <color rgb="FFD9D0C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2" xfId="0" applyFont="1" applyBorder="1" applyAlignment="1">
      <alignment horizontal="left" vertical="center"/>
    </xf>
    <xf numFmtId="0" fontId="12" fillId="7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164" fontId="7" fillId="5" borderId="2" xfId="0" applyNumberFormat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right" vertical="center"/>
    </xf>
    <xf numFmtId="0" fontId="9" fillId="5" borderId="2" xfId="0" applyFont="1" applyFill="1" applyBorder="1" applyAlignment="1">
      <alignment horizontal="center" vertical="center"/>
    </xf>
    <xf numFmtId="166" fontId="7" fillId="5" borderId="2" xfId="0" applyNumberFormat="1" applyFont="1" applyFill="1" applyBorder="1" applyAlignment="1">
      <alignment horizontal="right" vertical="center"/>
    </xf>
    <xf numFmtId="167" fontId="7" fillId="5" borderId="2" xfId="0" applyNumberFormat="1" applyFont="1" applyFill="1" applyBorder="1" applyAlignment="1">
      <alignment horizontal="right" vertical="center"/>
    </xf>
    <xf numFmtId="0" fontId="10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  <xf numFmtId="167" fontId="10" fillId="7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167" fontId="4" fillId="3" borderId="2" xfId="0" applyNumberFormat="1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left" vertical="center"/>
    </xf>
    <xf numFmtId="164" fontId="7" fillId="5" borderId="2" xfId="0" applyNumberFormat="1" applyFont="1" applyFill="1" applyBorder="1" applyAlignment="1">
      <alignment horizontal="right" vertical="center"/>
    </xf>
    <xf numFmtId="168" fontId="7" fillId="5" borderId="2" xfId="0" applyNumberFormat="1" applyFont="1" applyFill="1" applyBorder="1" applyAlignment="1">
      <alignment horizontal="right" vertical="center"/>
    </xf>
    <xf numFmtId="167" fontId="6" fillId="4" borderId="2" xfId="0" applyNumberFormat="1" applyFont="1" applyFill="1" applyBorder="1" applyAlignment="1">
      <alignment horizontal="right" vertical="center"/>
    </xf>
    <xf numFmtId="167" fontId="10" fillId="5" borderId="2" xfId="0" applyNumberFormat="1" applyFont="1" applyFill="1" applyBorder="1" applyAlignment="1">
      <alignment horizontal="right" vertical="center"/>
    </xf>
    <xf numFmtId="164" fontId="10" fillId="5" borderId="2" xfId="0" applyNumberFormat="1" applyFont="1" applyFill="1" applyBorder="1" applyAlignment="1">
      <alignment horizontal="right" vertical="center"/>
    </xf>
    <xf numFmtId="164" fontId="13" fillId="4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6" fontId="10" fillId="7" borderId="2" xfId="0" applyNumberFormat="1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164" fontId="9" fillId="5" borderId="2" xfId="0" applyNumberFormat="1" applyFont="1" applyFill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164" fontId="14" fillId="7" borderId="2" xfId="0" applyNumberFormat="1" applyFont="1" applyFill="1" applyBorder="1" applyAlignment="1">
      <alignment horizontal="right" vertical="center"/>
    </xf>
    <xf numFmtId="0" fontId="0" fillId="7" borderId="2" xfId="0" applyFill="1" applyBorder="1"/>
    <xf numFmtId="167" fontId="14" fillId="7" borderId="2" xfId="0" applyNumberFormat="1" applyFont="1" applyFill="1" applyBorder="1" applyAlignment="1">
      <alignment horizontal="right" vertical="center"/>
    </xf>
    <xf numFmtId="1" fontId="14" fillId="7" borderId="2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right" vertical="center"/>
    </xf>
  </cellXfs>
  <cellStyles count="1">
    <cellStyle name="Standard" xfId="0" builtinId="0"/>
  </cellStyles>
  <dxfs count="2">
    <dxf>
      <font>
        <b/>
        <sz val="10"/>
        <color rgb="FF9A2B2B"/>
        <name val="Calibri"/>
        <charset val="1"/>
      </font>
      <fill>
        <patternFill>
          <bgColor rgb="FFF4D9D9"/>
        </patternFill>
      </fill>
    </dxf>
    <dxf>
      <font>
        <b/>
        <sz val="10"/>
        <color rgb="FF9A2B2B"/>
        <name val="Calibri"/>
        <charset val="1"/>
      </font>
      <fill>
        <patternFill>
          <bgColor rgb="FFF4D9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0C8"/>
      <rgbColor rgb="FF8C8279"/>
      <rgbColor rgb="FF9999FF"/>
      <rgbColor rgb="FF8A3A2E"/>
      <rgbColor rgb="FFFBF2E9"/>
      <rgbColor rgb="FFF6F0EA"/>
      <rgbColor rgb="FF660066"/>
      <rgbColor rgb="FFFF8080"/>
      <rgbColor rgb="FF0066CC"/>
      <rgbColor rgb="FFE1D7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ECE4"/>
      <rgbColor rgb="FFF0E9E3"/>
      <rgbColor rgb="FFFFFF99"/>
      <rgbColor rgb="FF99CCFF"/>
      <rgbColor rgb="FFFF99CC"/>
      <rgbColor rgb="FFCC99FF"/>
      <rgbColor rgb="FFF4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B322E"/>
      <rgbColor rgb="FF9A2B2B"/>
      <rgbColor rgb="FF722F37"/>
      <rgbColor rgb="FF333399"/>
      <rgbColor rgb="FF3330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46"/>
  <sheetViews>
    <sheetView showGridLines="0" tabSelected="1" zoomScaleNormal="100" workbookViewId="0">
      <selection activeCell="Q72" sqref="Q72"/>
    </sheetView>
  </sheetViews>
  <sheetFormatPr baseColWidth="10" defaultColWidth="8.7109375" defaultRowHeight="15" x14ac:dyDescent="0.25"/>
  <cols>
    <col min="1" max="1" width="2.42578125" customWidth="1"/>
    <col min="2" max="2" width="30" customWidth="1"/>
    <col min="3" max="3" width="15" customWidth="1"/>
    <col min="4" max="4" width="13" customWidth="1"/>
    <col min="5" max="5" width="14" customWidth="1"/>
    <col min="6" max="6" width="16" customWidth="1"/>
    <col min="7" max="7" width="2.42578125" customWidth="1"/>
  </cols>
  <sheetData>
    <row r="2" spans="2:6" ht="18.75" customHeight="1" x14ac:dyDescent="0.25">
      <c r="B2" s="11" t="s">
        <v>0</v>
      </c>
      <c r="C2" s="11"/>
      <c r="D2" s="47" t="s">
        <v>93</v>
      </c>
      <c r="E2" s="47"/>
      <c r="F2" s="47"/>
    </row>
    <row r="3" spans="2:6" ht="18.75" customHeight="1" x14ac:dyDescent="0.25">
      <c r="B3" s="11"/>
      <c r="C3" s="11"/>
      <c r="D3" s="47"/>
      <c r="E3" s="47"/>
      <c r="F3" s="47"/>
    </row>
    <row r="4" spans="2:6" ht="18.75" customHeight="1" x14ac:dyDescent="0.25">
      <c r="B4" s="11"/>
      <c r="C4" s="11"/>
      <c r="D4" s="47"/>
      <c r="E4" s="47"/>
      <c r="F4" s="47"/>
    </row>
    <row r="5" spans="2:6" ht="15.75" customHeight="1" x14ac:dyDescent="0.25">
      <c r="B5" s="9" t="s">
        <v>1</v>
      </c>
      <c r="C5" s="9"/>
      <c r="D5" s="9"/>
      <c r="E5" s="9"/>
      <c r="F5" s="9"/>
    </row>
    <row r="7" spans="2:6" ht="21" customHeight="1" x14ac:dyDescent="0.25">
      <c r="B7" s="8" t="s">
        <v>2</v>
      </c>
      <c r="C7" s="8"/>
      <c r="D7" s="8"/>
      <c r="E7" s="8"/>
      <c r="F7" s="8"/>
    </row>
    <row r="8" spans="2:6" ht="16.5" customHeight="1" x14ac:dyDescent="0.25">
      <c r="B8" s="12" t="s">
        <v>3</v>
      </c>
      <c r="C8" s="7" t="s">
        <v>4</v>
      </c>
      <c r="D8" s="7"/>
      <c r="E8" s="7"/>
      <c r="F8" s="7"/>
    </row>
    <row r="9" spans="2:6" ht="16.5" customHeight="1" x14ac:dyDescent="0.25">
      <c r="B9" s="12" t="s">
        <v>5</v>
      </c>
      <c r="C9" s="13" t="s">
        <v>6</v>
      </c>
      <c r="D9" s="12" t="s">
        <v>7</v>
      </c>
      <c r="E9" s="7">
        <v>4</v>
      </c>
      <c r="F9" s="7"/>
    </row>
    <row r="10" spans="2:6" ht="16.5" customHeight="1" x14ac:dyDescent="0.25">
      <c r="B10" s="12" t="s">
        <v>8</v>
      </c>
      <c r="C10" s="14">
        <f>IF(C9="Speise",Zutaten!G8,Zutaten!G9)</f>
        <v>7.0000000000000007E-2</v>
      </c>
      <c r="D10" s="12" t="s">
        <v>9</v>
      </c>
      <c r="E10" s="6">
        <v>0.3</v>
      </c>
      <c r="F10" s="6"/>
    </row>
    <row r="12" spans="2:6" ht="21" customHeight="1" x14ac:dyDescent="0.25">
      <c r="B12" s="8" t="s">
        <v>10</v>
      </c>
      <c r="C12" s="8"/>
      <c r="D12" s="8"/>
      <c r="E12" s="8"/>
      <c r="F12" s="8"/>
    </row>
    <row r="13" spans="2:6" ht="18" customHeight="1" x14ac:dyDescent="0.25">
      <c r="B13" s="15" t="s">
        <v>11</v>
      </c>
      <c r="C13" s="16" t="s">
        <v>12</v>
      </c>
      <c r="D13" s="17" t="s">
        <v>13</v>
      </c>
      <c r="E13" s="16" t="s">
        <v>14</v>
      </c>
      <c r="F13" s="16" t="s">
        <v>15</v>
      </c>
    </row>
    <row r="14" spans="2:6" ht="16.5" customHeight="1" x14ac:dyDescent="0.25">
      <c r="B14" s="13" t="s">
        <v>16</v>
      </c>
      <c r="C14" s="18">
        <v>0.8</v>
      </c>
      <c r="D14" s="19" t="str">
        <f>IFERROR(INDEX(Zutaten!$G$15:$G$26,MATCH(B14,Zutaten!$C$15:$C$26,0)),"")</f>
        <v>kg</v>
      </c>
      <c r="E14" s="20">
        <f>IFERROR(INDEX(Zutaten!$J$15:$J$26,MATCH(B14,Zutaten!$C$15:$C$26,0)),"")</f>
        <v>12.526315789473685</v>
      </c>
      <c r="F14" s="21">
        <f t="shared" ref="F14:F21" si="0">IFERROR(C14*E14,0)</f>
        <v>10.021052631578948</v>
      </c>
    </row>
    <row r="15" spans="2:6" ht="16.5" customHeight="1" x14ac:dyDescent="0.25">
      <c r="B15" s="13" t="s">
        <v>17</v>
      </c>
      <c r="C15" s="18">
        <v>0.3</v>
      </c>
      <c r="D15" s="19" t="str">
        <f>IFERROR(INDEX(Zutaten!$G$15:$G$26,MATCH(B15,Zutaten!$C$15:$C$26,0)),"")</f>
        <v>kg</v>
      </c>
      <c r="E15" s="20">
        <f>IFERROR(INDEX(Zutaten!$J$15:$J$26,MATCH(B15,Zutaten!$C$15:$C$26,0)),"")</f>
        <v>1.0555555555555556</v>
      </c>
      <c r="F15" s="21">
        <f t="shared" si="0"/>
        <v>0.31666666666666665</v>
      </c>
    </row>
    <row r="16" spans="2:6" ht="16.5" customHeight="1" x14ac:dyDescent="0.25">
      <c r="B16" s="13" t="s">
        <v>18</v>
      </c>
      <c r="C16" s="18">
        <v>0.8</v>
      </c>
      <c r="D16" s="19" t="str">
        <f>IFERROR(INDEX(Zutaten!$G$15:$G$26,MATCH(B16,Zutaten!$C$15:$C$26,0)),"")</f>
        <v>kg</v>
      </c>
      <c r="E16" s="20">
        <f>IFERROR(INDEX(Zutaten!$J$15:$J$26,MATCH(B16,Zutaten!$C$15:$C$26,0)),"")</f>
        <v>1.375</v>
      </c>
      <c r="F16" s="21">
        <f t="shared" si="0"/>
        <v>1.1000000000000001</v>
      </c>
    </row>
    <row r="17" spans="2:6" ht="16.5" customHeight="1" x14ac:dyDescent="0.25">
      <c r="B17" s="13" t="s">
        <v>19</v>
      </c>
      <c r="C17" s="18">
        <v>1</v>
      </c>
      <c r="D17" s="19" t="str">
        <f>IFERROR(INDEX(Zutaten!$G$15:$G$26,MATCH(B17,Zutaten!$C$15:$C$26,0)),"")</f>
        <v>kg</v>
      </c>
      <c r="E17" s="20">
        <f>IFERROR(INDEX(Zutaten!$J$15:$J$26,MATCH(B17,Zutaten!$C$15:$C$26,0)),"")</f>
        <v>0.84705882352941175</v>
      </c>
      <c r="F17" s="21">
        <f t="shared" si="0"/>
        <v>0.84705882352941175</v>
      </c>
    </row>
    <row r="18" spans="2:6" ht="16.5" customHeight="1" x14ac:dyDescent="0.25">
      <c r="B18" s="13" t="s">
        <v>20</v>
      </c>
      <c r="C18" s="18">
        <v>0.03</v>
      </c>
      <c r="D18" s="19" t="str">
        <f>IFERROR(INDEX(Zutaten!$G$15:$G$26,MATCH(B18,Zutaten!$C$15:$C$26,0)),"")</f>
        <v>l</v>
      </c>
      <c r="E18" s="20">
        <f>IFERROR(INDEX(Zutaten!$J$15:$J$26,MATCH(B18,Zutaten!$C$15:$C$26,0)),"")</f>
        <v>8.5</v>
      </c>
      <c r="F18" s="21">
        <f t="shared" si="0"/>
        <v>0.255</v>
      </c>
    </row>
    <row r="19" spans="2:6" ht="16.5" customHeight="1" x14ac:dyDescent="0.25">
      <c r="B19" s="13" t="s">
        <v>21</v>
      </c>
      <c r="C19" s="18">
        <v>0.01</v>
      </c>
      <c r="D19" s="19" t="str">
        <f>IFERROR(INDEX(Zutaten!$G$15:$G$26,MATCH(B19,Zutaten!$C$15:$C$26,0)),"")</f>
        <v>kg</v>
      </c>
      <c r="E19" s="20">
        <f>IFERROR(INDEX(Zutaten!$J$15:$J$26,MATCH(B19,Zutaten!$C$15:$C$26,0)),"")</f>
        <v>0.8</v>
      </c>
      <c r="F19" s="21">
        <f t="shared" si="0"/>
        <v>8.0000000000000002E-3</v>
      </c>
    </row>
    <row r="20" spans="2:6" ht="16.5" customHeight="1" x14ac:dyDescent="0.25">
      <c r="B20" s="13"/>
      <c r="C20" s="18"/>
      <c r="D20" s="19" t="str">
        <f>IFERROR(INDEX(Zutaten!$G$15:$G$26,MATCH(B20,Zutaten!$C$15:$C$26,0)),"")</f>
        <v/>
      </c>
      <c r="E20" s="20" t="str">
        <f>IFERROR(INDEX(Zutaten!$J$15:$J$26,MATCH(B20,Zutaten!$C$15:$C$26,0)),"")</f>
        <v/>
      </c>
      <c r="F20" s="21">
        <f t="shared" si="0"/>
        <v>0</v>
      </c>
    </row>
    <row r="21" spans="2:6" ht="16.5" customHeight="1" x14ac:dyDescent="0.25">
      <c r="B21" s="13"/>
      <c r="C21" s="18"/>
      <c r="D21" s="19" t="str">
        <f>IFERROR(INDEX(Zutaten!$G$15:$G$26,MATCH(B21,Zutaten!$C$15:$C$26,0)),"")</f>
        <v/>
      </c>
      <c r="E21" s="20" t="str">
        <f>IFERROR(INDEX(Zutaten!$J$15:$J$26,MATCH(B21,Zutaten!$C$15:$C$26,0)),"")</f>
        <v/>
      </c>
      <c r="F21" s="21">
        <f t="shared" si="0"/>
        <v>0</v>
      </c>
    </row>
    <row r="22" spans="2:6" ht="16.5" customHeight="1" x14ac:dyDescent="0.25">
      <c r="B22" s="22" t="s">
        <v>22</v>
      </c>
      <c r="C22" s="23"/>
      <c r="D22" s="23"/>
      <c r="E22" s="23"/>
      <c r="F22" s="24">
        <f>SUM(F14:F21)</f>
        <v>12.547778121775027</v>
      </c>
    </row>
    <row r="23" spans="2:6" ht="18.75" customHeight="1" x14ac:dyDescent="0.25">
      <c r="B23" s="25" t="s">
        <v>23</v>
      </c>
      <c r="C23" s="26"/>
      <c r="D23" s="26"/>
      <c r="E23" s="26"/>
      <c r="F23" s="27">
        <f>F22/E9</f>
        <v>3.1369445304437567</v>
      </c>
    </row>
    <row r="25" spans="2:6" ht="21" customHeight="1" x14ac:dyDescent="0.25">
      <c r="B25" s="8" t="s">
        <v>24</v>
      </c>
      <c r="C25" s="8"/>
      <c r="D25" s="8"/>
      <c r="E25" s="8"/>
      <c r="F25" s="8"/>
    </row>
    <row r="26" spans="2:6" ht="18" customHeight="1" x14ac:dyDescent="0.25">
      <c r="B26" s="5" t="s">
        <v>25</v>
      </c>
      <c r="C26" s="5"/>
      <c r="D26" s="5"/>
      <c r="E26" s="5"/>
      <c r="F26" s="21">
        <f>F23</f>
        <v>3.1369445304437567</v>
      </c>
    </row>
    <row r="27" spans="2:6" ht="18" customHeight="1" x14ac:dyDescent="0.25">
      <c r="B27" s="5" t="s">
        <v>26</v>
      </c>
      <c r="C27" s="5"/>
      <c r="D27" s="5"/>
      <c r="E27" s="5"/>
      <c r="F27" s="29">
        <f>E10</f>
        <v>0.3</v>
      </c>
    </row>
    <row r="28" spans="2:6" ht="18" customHeight="1" x14ac:dyDescent="0.25">
      <c r="B28" s="5" t="s">
        <v>27</v>
      </c>
      <c r="C28" s="5"/>
      <c r="D28" s="5"/>
      <c r="E28" s="5"/>
      <c r="F28" s="30">
        <f>1/E10</f>
        <v>3.3333333333333335</v>
      </c>
    </row>
    <row r="29" spans="2:6" ht="18" customHeight="1" x14ac:dyDescent="0.25">
      <c r="B29" s="5" t="s">
        <v>28</v>
      </c>
      <c r="C29" s="5"/>
      <c r="D29" s="5"/>
      <c r="E29" s="5"/>
      <c r="F29" s="21">
        <f>F23/E10</f>
        <v>10.456481768145856</v>
      </c>
    </row>
    <row r="30" spans="2:6" ht="18" customHeight="1" x14ac:dyDescent="0.25">
      <c r="B30" s="5" t="s">
        <v>29</v>
      </c>
      <c r="C30" s="5"/>
      <c r="D30" s="5"/>
      <c r="E30" s="5"/>
      <c r="F30" s="21">
        <f>F29*C10</f>
        <v>0.73195372377021006</v>
      </c>
    </row>
    <row r="31" spans="2:6" ht="18" customHeight="1" x14ac:dyDescent="0.25">
      <c r="B31" s="5" t="s">
        <v>30</v>
      </c>
      <c r="C31" s="5"/>
      <c r="D31" s="5"/>
      <c r="E31" s="5"/>
      <c r="F31" s="21">
        <f>F29*(1+C10)</f>
        <v>11.188435491916067</v>
      </c>
    </row>
    <row r="32" spans="2:6" ht="18" customHeight="1" x14ac:dyDescent="0.25">
      <c r="B32" s="5" t="s">
        <v>31</v>
      </c>
      <c r="C32" s="5"/>
      <c r="D32" s="5"/>
      <c r="E32" s="5"/>
      <c r="F32" s="31">
        <v>0.1</v>
      </c>
    </row>
    <row r="33" spans="2:6" ht="18" customHeight="1" x14ac:dyDescent="0.25">
      <c r="B33" s="5" t="s">
        <v>32</v>
      </c>
      <c r="C33" s="5"/>
      <c r="D33" s="5"/>
      <c r="E33" s="5"/>
      <c r="F33" s="21">
        <f>CEILING(F31,F32)</f>
        <v>11.200000000000001</v>
      </c>
    </row>
    <row r="34" spans="2:6" ht="18" customHeight="1" x14ac:dyDescent="0.25">
      <c r="B34" s="4" t="s">
        <v>33</v>
      </c>
      <c r="C34" s="4"/>
      <c r="D34" s="4"/>
      <c r="E34" s="4"/>
      <c r="F34" s="31">
        <v>11.2</v>
      </c>
    </row>
    <row r="36" spans="2:6" ht="21" customHeight="1" x14ac:dyDescent="0.25">
      <c r="B36" s="8" t="s">
        <v>34</v>
      </c>
      <c r="C36" s="8"/>
      <c r="D36" s="8"/>
      <c r="E36" s="8"/>
      <c r="F36" s="8"/>
    </row>
    <row r="37" spans="2:6" ht="16.5" customHeight="1" x14ac:dyDescent="0.25">
      <c r="B37" s="5" t="s">
        <v>35</v>
      </c>
      <c r="C37" s="5"/>
      <c r="D37" s="5"/>
      <c r="E37" s="5"/>
      <c r="F37" s="32">
        <f>F34/(1+C10)</f>
        <v>10.467289719626168</v>
      </c>
    </row>
    <row r="38" spans="2:6" ht="16.5" customHeight="1" x14ac:dyDescent="0.25">
      <c r="B38" s="5" t="s">
        <v>36</v>
      </c>
      <c r="C38" s="5"/>
      <c r="D38" s="5"/>
      <c r="E38" s="5"/>
      <c r="F38" s="32">
        <f>F37-F23</f>
        <v>7.3303451891824114</v>
      </c>
    </row>
    <row r="39" spans="2:6" ht="16.5" customHeight="1" x14ac:dyDescent="0.25">
      <c r="B39" s="5" t="s">
        <v>37</v>
      </c>
      <c r="C39" s="5"/>
      <c r="D39" s="5"/>
      <c r="E39" s="5"/>
      <c r="F39" s="33">
        <f>F23/F37</f>
        <v>0.29969023639060893</v>
      </c>
    </row>
    <row r="40" spans="2:6" ht="16.5" customHeight="1" x14ac:dyDescent="0.25">
      <c r="B40" s="5" t="s">
        <v>38</v>
      </c>
      <c r="C40" s="5"/>
      <c r="D40" s="5"/>
      <c r="E40" s="5"/>
      <c r="F40" s="33">
        <f>(F37-F23)/F23</f>
        <v>2.3367787087218437</v>
      </c>
    </row>
    <row r="41" spans="2:6" ht="16.5" customHeight="1" x14ac:dyDescent="0.25">
      <c r="B41" s="5" t="s">
        <v>39</v>
      </c>
      <c r="C41" s="5"/>
      <c r="D41" s="5"/>
      <c r="E41" s="5"/>
      <c r="F41" s="33">
        <f>F38/F37</f>
        <v>0.70030976360939112</v>
      </c>
    </row>
    <row r="43" spans="2:6" ht="21" customHeight="1" x14ac:dyDescent="0.25">
      <c r="B43" s="8" t="s">
        <v>40</v>
      </c>
      <c r="C43" s="8"/>
      <c r="D43" s="8"/>
      <c r="E43" s="8"/>
      <c r="F43" s="8"/>
    </row>
    <row r="44" spans="2:6" ht="15" customHeight="1" x14ac:dyDescent="0.25">
      <c r="B44" s="3" t="s">
        <v>41</v>
      </c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</sheetData>
  <mergeCells count="26">
    <mergeCell ref="B44:F46"/>
    <mergeCell ref="B38:E38"/>
    <mergeCell ref="B39:E39"/>
    <mergeCell ref="B40:E40"/>
    <mergeCell ref="B41:E41"/>
    <mergeCell ref="B43:F43"/>
    <mergeCell ref="B32:E32"/>
    <mergeCell ref="B33:E33"/>
    <mergeCell ref="B34:E34"/>
    <mergeCell ref="B36:F36"/>
    <mergeCell ref="B37:E37"/>
    <mergeCell ref="B27:E27"/>
    <mergeCell ref="B28:E28"/>
    <mergeCell ref="B29:E29"/>
    <mergeCell ref="B30:E30"/>
    <mergeCell ref="B31:E31"/>
    <mergeCell ref="E9:F9"/>
    <mergeCell ref="E10:F10"/>
    <mergeCell ref="B12:F12"/>
    <mergeCell ref="B25:F25"/>
    <mergeCell ref="B26:E26"/>
    <mergeCell ref="B2:C4"/>
    <mergeCell ref="D2:F4"/>
    <mergeCell ref="B5:F5"/>
    <mergeCell ref="B7:F7"/>
    <mergeCell ref="C8:F8"/>
  </mergeCells>
  <dataValidations count="1">
    <dataValidation type="list" allowBlank="1" sqref="C9" xr:uid="{00000000-0002-0000-0000-000000000000}">
      <formula1>"Speise,Getränk"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000000-000E-0000-0000-000002000000}">
            <xm:f>F39&gt;Zutaten!$G$11</xm:f>
            <x14:dxf>
              <font>
                <b/>
                <sz val="10"/>
                <color rgb="FF9A2B2B"/>
                <name val="Calibri"/>
                <charset val="1"/>
              </font>
              <fill>
                <patternFill>
                  <bgColor rgb="FFF4D9D9"/>
                </patternFill>
              </fill>
            </x14:dxf>
          </x14:cfRule>
          <xm:sqref>F39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1000000}">
          <x14:formula1>
            <xm:f>Zutaten!$C$15:$C$26</xm:f>
          </x14:formula1>
          <x14:formula2>
            <xm:f>0</xm:f>
          </x14:formula2>
          <xm:sqref>B14:B21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30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5" customWidth="1"/>
    <col min="3" max="3" width="28" customWidth="1"/>
    <col min="4" max="4" width="16" customWidth="1"/>
    <col min="5" max="5" width="15" customWidth="1"/>
    <col min="6" max="6" width="13" customWidth="1"/>
    <col min="7" max="7" width="9" customWidth="1"/>
    <col min="8" max="8" width="15" customWidth="1"/>
    <col min="9" max="9" width="11" customWidth="1"/>
    <col min="10" max="10" width="17" customWidth="1"/>
    <col min="11" max="11" width="2.42578125" customWidth="1"/>
  </cols>
  <sheetData>
    <row r="2" spans="2:10" ht="18.75" customHeight="1" x14ac:dyDescent="0.25">
      <c r="B2" s="11" t="s">
        <v>0</v>
      </c>
      <c r="C2" s="11"/>
      <c r="D2" s="10" t="s">
        <v>42</v>
      </c>
      <c r="E2" s="10"/>
      <c r="F2" s="10"/>
      <c r="G2" s="10"/>
      <c r="H2" s="10"/>
      <c r="I2" s="10"/>
      <c r="J2" s="10"/>
    </row>
    <row r="3" spans="2:10" ht="18.75" customHeight="1" x14ac:dyDescent="0.25">
      <c r="B3" s="11"/>
      <c r="C3" s="11"/>
      <c r="D3" s="10"/>
      <c r="E3" s="10"/>
      <c r="F3" s="10"/>
      <c r="G3" s="10"/>
      <c r="H3" s="10"/>
      <c r="I3" s="10"/>
      <c r="J3" s="10"/>
    </row>
    <row r="4" spans="2:10" ht="18.75" customHeight="1" x14ac:dyDescent="0.25">
      <c r="B4" s="11"/>
      <c r="C4" s="11"/>
      <c r="D4" s="10"/>
      <c r="E4" s="10"/>
      <c r="F4" s="10"/>
      <c r="G4" s="10"/>
      <c r="H4" s="10"/>
      <c r="I4" s="10"/>
      <c r="J4" s="10"/>
    </row>
    <row r="5" spans="2:10" ht="15.75" customHeight="1" x14ac:dyDescent="0.25">
      <c r="B5" s="9" t="s">
        <v>43</v>
      </c>
      <c r="C5" s="9"/>
      <c r="D5" s="9"/>
      <c r="E5" s="9"/>
      <c r="F5" s="9"/>
      <c r="G5" s="9"/>
      <c r="H5" s="9"/>
      <c r="I5" s="9"/>
      <c r="J5" s="9"/>
    </row>
    <row r="7" spans="2:10" ht="21" customHeight="1" x14ac:dyDescent="0.25">
      <c r="B7" s="8" t="s">
        <v>44</v>
      </c>
      <c r="C7" s="8"/>
      <c r="D7" s="8"/>
      <c r="E7" s="8"/>
      <c r="F7" s="8"/>
      <c r="G7" s="8"/>
      <c r="H7" s="8"/>
      <c r="I7" s="8"/>
      <c r="J7" s="8"/>
    </row>
    <row r="8" spans="2:10" ht="16.5" customHeight="1" x14ac:dyDescent="0.25">
      <c r="B8" s="2" t="s">
        <v>45</v>
      </c>
      <c r="C8" s="2"/>
      <c r="D8" s="2"/>
      <c r="E8" s="2"/>
      <c r="F8" s="2"/>
      <c r="G8" s="34">
        <v>7.0000000000000007E-2</v>
      </c>
      <c r="H8" s="1"/>
      <c r="I8" s="1"/>
      <c r="J8" s="1"/>
    </row>
    <row r="9" spans="2:10" ht="16.5" customHeight="1" x14ac:dyDescent="0.25">
      <c r="B9" s="2" t="s">
        <v>46</v>
      </c>
      <c r="C9" s="2"/>
      <c r="D9" s="2"/>
      <c r="E9" s="2"/>
      <c r="F9" s="2"/>
      <c r="G9" s="34">
        <v>0.19</v>
      </c>
      <c r="H9" s="1"/>
      <c r="I9" s="1"/>
      <c r="J9" s="1"/>
    </row>
    <row r="10" spans="2:10" ht="16.5" customHeight="1" x14ac:dyDescent="0.25">
      <c r="B10" s="2" t="s">
        <v>47</v>
      </c>
      <c r="C10" s="2"/>
      <c r="D10" s="2"/>
      <c r="E10" s="2"/>
      <c r="F10" s="2"/>
      <c r="G10" s="34">
        <v>0.3</v>
      </c>
      <c r="H10" s="1"/>
      <c r="I10" s="1"/>
      <c r="J10" s="1"/>
    </row>
    <row r="11" spans="2:10" ht="16.5" customHeight="1" x14ac:dyDescent="0.25">
      <c r="B11" s="2" t="s">
        <v>48</v>
      </c>
      <c r="C11" s="2"/>
      <c r="D11" s="2"/>
      <c r="E11" s="2"/>
      <c r="F11" s="2"/>
      <c r="G11" s="34">
        <v>0.35</v>
      </c>
      <c r="H11" s="1"/>
      <c r="I11" s="1"/>
      <c r="J11" s="1"/>
    </row>
    <row r="13" spans="2:10" ht="21" customHeight="1" x14ac:dyDescent="0.25">
      <c r="B13" s="8" t="s">
        <v>49</v>
      </c>
      <c r="C13" s="8"/>
      <c r="D13" s="8"/>
      <c r="E13" s="8"/>
      <c r="F13" s="8"/>
      <c r="G13" s="8"/>
      <c r="H13" s="8"/>
      <c r="I13" s="8"/>
      <c r="J13" s="8"/>
    </row>
    <row r="14" spans="2:10" ht="25.5" customHeight="1" x14ac:dyDescent="0.25">
      <c r="B14" s="17" t="s">
        <v>50</v>
      </c>
      <c r="C14" s="15" t="s">
        <v>11</v>
      </c>
      <c r="D14" s="15" t="s">
        <v>51</v>
      </c>
      <c r="E14" s="16" t="s">
        <v>52</v>
      </c>
      <c r="F14" s="16" t="s">
        <v>53</v>
      </c>
      <c r="G14" s="17" t="s">
        <v>13</v>
      </c>
      <c r="H14" s="35" t="s">
        <v>14</v>
      </c>
      <c r="I14" s="17" t="s">
        <v>54</v>
      </c>
      <c r="J14" s="35" t="s">
        <v>55</v>
      </c>
    </row>
    <row r="15" spans="2:10" ht="16.5" customHeight="1" x14ac:dyDescent="0.25">
      <c r="B15" s="19">
        <v>1</v>
      </c>
      <c r="C15" s="13" t="s">
        <v>56</v>
      </c>
      <c r="D15" s="28" t="s">
        <v>57</v>
      </c>
      <c r="E15" s="31">
        <v>12.5</v>
      </c>
      <c r="F15" s="18">
        <v>10</v>
      </c>
      <c r="G15" s="36" t="s">
        <v>58</v>
      </c>
      <c r="H15" s="20">
        <f t="shared" ref="H15:H26" si="0">IF(F15=0,0,E15/F15)</f>
        <v>1.25</v>
      </c>
      <c r="I15" s="37">
        <v>0.01</v>
      </c>
      <c r="J15" s="38">
        <f t="shared" ref="J15:J26" si="1">IF(I15&gt;=1,0,H15/(1-I15))</f>
        <v>1.2626262626262625</v>
      </c>
    </row>
    <row r="16" spans="2:10" ht="16.5" customHeight="1" x14ac:dyDescent="0.25">
      <c r="B16" s="19">
        <v>2</v>
      </c>
      <c r="C16" s="13" t="s">
        <v>59</v>
      </c>
      <c r="D16" s="28" t="s">
        <v>57</v>
      </c>
      <c r="E16" s="31">
        <v>6.8</v>
      </c>
      <c r="F16" s="18">
        <v>1</v>
      </c>
      <c r="G16" s="36" t="s">
        <v>58</v>
      </c>
      <c r="H16" s="20">
        <f t="shared" si="0"/>
        <v>6.8</v>
      </c>
      <c r="I16" s="37">
        <v>0.02</v>
      </c>
      <c r="J16" s="38">
        <f t="shared" si="1"/>
        <v>6.9387755102040813</v>
      </c>
    </row>
    <row r="17" spans="2:10" ht="16.5" customHeight="1" x14ac:dyDescent="0.25">
      <c r="B17" s="19">
        <v>3</v>
      </c>
      <c r="C17" s="13" t="s">
        <v>60</v>
      </c>
      <c r="D17" s="28" t="s">
        <v>57</v>
      </c>
      <c r="E17" s="31">
        <v>3.6</v>
      </c>
      <c r="F17" s="18">
        <v>10</v>
      </c>
      <c r="G17" s="36" t="s">
        <v>61</v>
      </c>
      <c r="H17" s="20">
        <f t="shared" si="0"/>
        <v>0.36</v>
      </c>
      <c r="I17" s="37">
        <v>0</v>
      </c>
      <c r="J17" s="38">
        <f t="shared" si="1"/>
        <v>0.36</v>
      </c>
    </row>
    <row r="18" spans="2:10" ht="16.5" customHeight="1" x14ac:dyDescent="0.25">
      <c r="B18" s="19">
        <v>4</v>
      </c>
      <c r="C18" s="13" t="s">
        <v>16</v>
      </c>
      <c r="D18" s="28" t="s">
        <v>57</v>
      </c>
      <c r="E18" s="31">
        <v>11.9</v>
      </c>
      <c r="F18" s="18">
        <v>1</v>
      </c>
      <c r="G18" s="36" t="s">
        <v>58</v>
      </c>
      <c r="H18" s="20">
        <f t="shared" si="0"/>
        <v>11.9</v>
      </c>
      <c r="I18" s="37">
        <v>0.05</v>
      </c>
      <c r="J18" s="38">
        <f t="shared" si="1"/>
        <v>12.526315789473685</v>
      </c>
    </row>
    <row r="19" spans="2:10" ht="16.5" customHeight="1" x14ac:dyDescent="0.25">
      <c r="B19" s="19">
        <v>5</v>
      </c>
      <c r="C19" s="13" t="s">
        <v>19</v>
      </c>
      <c r="D19" s="28" t="s">
        <v>57</v>
      </c>
      <c r="E19" s="31">
        <v>9</v>
      </c>
      <c r="F19" s="18">
        <v>12.5</v>
      </c>
      <c r="G19" s="36" t="s">
        <v>58</v>
      </c>
      <c r="H19" s="20">
        <f t="shared" si="0"/>
        <v>0.72</v>
      </c>
      <c r="I19" s="37">
        <v>0.15</v>
      </c>
      <c r="J19" s="38">
        <f t="shared" si="1"/>
        <v>0.84705882352941175</v>
      </c>
    </row>
    <row r="20" spans="2:10" ht="16.5" customHeight="1" x14ac:dyDescent="0.25">
      <c r="B20" s="19">
        <v>6</v>
      </c>
      <c r="C20" s="13" t="s">
        <v>18</v>
      </c>
      <c r="D20" s="28" t="s">
        <v>57</v>
      </c>
      <c r="E20" s="31">
        <v>1.1000000000000001</v>
      </c>
      <c r="F20" s="18">
        <v>0.8</v>
      </c>
      <c r="G20" s="36" t="s">
        <v>58</v>
      </c>
      <c r="H20" s="20">
        <f t="shared" si="0"/>
        <v>1.375</v>
      </c>
      <c r="I20" s="37">
        <v>0</v>
      </c>
      <c r="J20" s="38">
        <f t="shared" si="1"/>
        <v>1.375</v>
      </c>
    </row>
    <row r="21" spans="2:10" ht="16.5" customHeight="1" x14ac:dyDescent="0.25">
      <c r="B21" s="19">
        <v>7</v>
      </c>
      <c r="C21" s="13" t="s">
        <v>62</v>
      </c>
      <c r="D21" s="28" t="s">
        <v>57</v>
      </c>
      <c r="E21" s="31">
        <v>7.4</v>
      </c>
      <c r="F21" s="18">
        <v>1</v>
      </c>
      <c r="G21" s="36" t="s">
        <v>58</v>
      </c>
      <c r="H21" s="20">
        <f t="shared" si="0"/>
        <v>7.4</v>
      </c>
      <c r="I21" s="37">
        <v>0</v>
      </c>
      <c r="J21" s="38">
        <f t="shared" si="1"/>
        <v>7.4</v>
      </c>
    </row>
    <row r="22" spans="2:10" ht="16.5" customHeight="1" x14ac:dyDescent="0.25">
      <c r="B22" s="19">
        <v>8</v>
      </c>
      <c r="C22" s="13" t="s">
        <v>17</v>
      </c>
      <c r="D22" s="28" t="s">
        <v>57</v>
      </c>
      <c r="E22" s="31">
        <v>0.95</v>
      </c>
      <c r="F22" s="18">
        <v>1</v>
      </c>
      <c r="G22" s="36" t="s">
        <v>58</v>
      </c>
      <c r="H22" s="20">
        <f t="shared" si="0"/>
        <v>0.95</v>
      </c>
      <c r="I22" s="37">
        <v>0.1</v>
      </c>
      <c r="J22" s="38">
        <f t="shared" si="1"/>
        <v>1.0555555555555556</v>
      </c>
    </row>
    <row r="23" spans="2:10" ht="16.5" customHeight="1" x14ac:dyDescent="0.25">
      <c r="B23" s="19">
        <v>9</v>
      </c>
      <c r="C23" s="13" t="s">
        <v>20</v>
      </c>
      <c r="D23" s="28" t="s">
        <v>57</v>
      </c>
      <c r="E23" s="31">
        <v>8.5</v>
      </c>
      <c r="F23" s="18">
        <v>1</v>
      </c>
      <c r="G23" s="36" t="s">
        <v>63</v>
      </c>
      <c r="H23" s="20">
        <f t="shared" si="0"/>
        <v>8.5</v>
      </c>
      <c r="I23" s="37">
        <v>0</v>
      </c>
      <c r="J23" s="38">
        <f t="shared" si="1"/>
        <v>8.5</v>
      </c>
    </row>
    <row r="24" spans="2:10" ht="16.5" customHeight="1" x14ac:dyDescent="0.25">
      <c r="B24" s="19">
        <v>10</v>
      </c>
      <c r="C24" s="13" t="s">
        <v>21</v>
      </c>
      <c r="D24" s="28" t="s">
        <v>57</v>
      </c>
      <c r="E24" s="31">
        <v>0.8</v>
      </c>
      <c r="F24" s="18">
        <v>1</v>
      </c>
      <c r="G24" s="36" t="s">
        <v>58</v>
      </c>
      <c r="H24" s="20">
        <f t="shared" si="0"/>
        <v>0.8</v>
      </c>
      <c r="I24" s="37">
        <v>0</v>
      </c>
      <c r="J24" s="38">
        <f t="shared" si="1"/>
        <v>0.8</v>
      </c>
    </row>
    <row r="25" spans="2:10" ht="16.5" customHeight="1" x14ac:dyDescent="0.25">
      <c r="B25" s="19">
        <v>11</v>
      </c>
      <c r="C25" s="13" t="s">
        <v>64</v>
      </c>
      <c r="D25" s="28" t="s">
        <v>65</v>
      </c>
      <c r="E25" s="31">
        <v>18</v>
      </c>
      <c r="F25" s="18">
        <v>1</v>
      </c>
      <c r="G25" s="36" t="s">
        <v>58</v>
      </c>
      <c r="H25" s="20">
        <f t="shared" si="0"/>
        <v>18</v>
      </c>
      <c r="I25" s="37">
        <v>0</v>
      </c>
      <c r="J25" s="38">
        <f t="shared" si="1"/>
        <v>18</v>
      </c>
    </row>
    <row r="26" spans="2:10" ht="16.5" customHeight="1" x14ac:dyDescent="0.25">
      <c r="B26" s="19">
        <v>12</v>
      </c>
      <c r="C26" s="13" t="s">
        <v>66</v>
      </c>
      <c r="D26" s="28" t="s">
        <v>65</v>
      </c>
      <c r="E26" s="31">
        <v>2.4</v>
      </c>
      <c r="F26" s="18">
        <v>1</v>
      </c>
      <c r="G26" s="36" t="s">
        <v>63</v>
      </c>
      <c r="H26" s="20">
        <f t="shared" si="0"/>
        <v>2.4</v>
      </c>
      <c r="I26" s="37">
        <v>0</v>
      </c>
      <c r="J26" s="38">
        <f t="shared" si="1"/>
        <v>2.4</v>
      </c>
    </row>
    <row r="28" spans="2:10" ht="15" customHeight="1" x14ac:dyDescent="0.25">
      <c r="B28" s="3" t="s">
        <v>67</v>
      </c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</sheetData>
  <mergeCells count="14">
    <mergeCell ref="B13:J13"/>
    <mergeCell ref="B28:J30"/>
    <mergeCell ref="B9:F9"/>
    <mergeCell ref="H9:J9"/>
    <mergeCell ref="B10:F10"/>
    <mergeCell ref="H10:J10"/>
    <mergeCell ref="B11:F11"/>
    <mergeCell ref="H11:J11"/>
    <mergeCell ref="B2:C4"/>
    <mergeCell ref="D2:J4"/>
    <mergeCell ref="B5:J5"/>
    <mergeCell ref="B7:J7"/>
    <mergeCell ref="B8:F8"/>
    <mergeCell ref="H8:J8"/>
  </mergeCells>
  <pageMargins left="0.4" right="0.4" top="0.5" bottom="0.5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K27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5" customWidth="1"/>
    <col min="3" max="3" width="28" customWidth="1"/>
    <col min="4" max="4" width="13" customWidth="1"/>
    <col min="5" max="5" width="16" customWidth="1"/>
    <col min="6" max="6" width="14" customWidth="1"/>
    <col min="7" max="7" width="11" customWidth="1"/>
    <col min="8" max="8" width="14" customWidth="1"/>
    <col min="9" max="9" width="16" customWidth="1"/>
    <col min="10" max="10" width="10" customWidth="1"/>
    <col min="11" max="11" width="13" customWidth="1"/>
    <col min="12" max="12" width="2.42578125" customWidth="1"/>
  </cols>
  <sheetData>
    <row r="2" spans="2:11" ht="18.75" customHeight="1" x14ac:dyDescent="0.25">
      <c r="B2" s="11" t="s">
        <v>0</v>
      </c>
      <c r="C2" s="11"/>
      <c r="D2" s="10" t="s">
        <v>68</v>
      </c>
      <c r="E2" s="10"/>
      <c r="F2" s="10"/>
      <c r="G2" s="10"/>
      <c r="H2" s="10"/>
      <c r="I2" s="10"/>
      <c r="J2" s="10"/>
      <c r="K2" s="10"/>
    </row>
    <row r="3" spans="2:11" ht="18.75" customHeight="1" x14ac:dyDescent="0.25">
      <c r="B3" s="11"/>
      <c r="C3" s="11"/>
      <c r="D3" s="10"/>
      <c r="E3" s="10"/>
      <c r="F3" s="10"/>
      <c r="G3" s="10"/>
      <c r="H3" s="10"/>
      <c r="I3" s="10"/>
      <c r="J3" s="10"/>
      <c r="K3" s="10"/>
    </row>
    <row r="4" spans="2:11" ht="18.75" customHeight="1" x14ac:dyDescent="0.25">
      <c r="B4" s="11"/>
      <c r="C4" s="11"/>
      <c r="D4" s="10"/>
      <c r="E4" s="10"/>
      <c r="F4" s="10"/>
      <c r="G4" s="10"/>
      <c r="H4" s="10"/>
      <c r="I4" s="10"/>
      <c r="J4" s="10"/>
      <c r="K4" s="10"/>
    </row>
    <row r="5" spans="2:11" ht="15.75" customHeight="1" x14ac:dyDescent="0.25">
      <c r="B5" s="9" t="s">
        <v>69</v>
      </c>
      <c r="C5" s="9"/>
      <c r="D5" s="9"/>
      <c r="E5" s="9"/>
      <c r="F5" s="9"/>
      <c r="G5" s="9"/>
      <c r="H5" s="9"/>
      <c r="I5" s="9"/>
      <c r="J5" s="9"/>
      <c r="K5" s="9"/>
    </row>
    <row r="7" spans="2:11" ht="21" customHeight="1" x14ac:dyDescent="0.25">
      <c r="B7" s="8" t="s">
        <v>70</v>
      </c>
      <c r="C7" s="8"/>
      <c r="D7" s="8"/>
      <c r="E7" s="8"/>
      <c r="F7" s="8"/>
      <c r="G7" s="8"/>
      <c r="H7" s="8"/>
      <c r="I7" s="8"/>
      <c r="J7" s="8"/>
      <c r="K7" s="8"/>
    </row>
    <row r="8" spans="2:11" ht="27.75" customHeight="1" x14ac:dyDescent="0.25">
      <c r="B8" s="39" t="s">
        <v>50</v>
      </c>
      <c r="C8" s="40" t="s">
        <v>71</v>
      </c>
      <c r="D8" s="40" t="s">
        <v>51</v>
      </c>
      <c r="E8" s="35" t="s">
        <v>72</v>
      </c>
      <c r="F8" s="35" t="s">
        <v>73</v>
      </c>
      <c r="G8" s="39" t="s">
        <v>74</v>
      </c>
      <c r="H8" s="35" t="s">
        <v>75</v>
      </c>
      <c r="I8" s="35" t="s">
        <v>76</v>
      </c>
      <c r="J8" s="39" t="s">
        <v>77</v>
      </c>
      <c r="K8" s="35" t="s">
        <v>38</v>
      </c>
    </row>
    <row r="9" spans="2:11" ht="16.5" customHeight="1" x14ac:dyDescent="0.25">
      <c r="B9" s="19">
        <v>1</v>
      </c>
      <c r="C9" s="13" t="s">
        <v>78</v>
      </c>
      <c r="D9" s="13" t="s">
        <v>6</v>
      </c>
      <c r="E9" s="31">
        <v>0.85</v>
      </c>
      <c r="F9" s="31">
        <v>5.9</v>
      </c>
      <c r="G9" s="41">
        <f>IF(D9="Speise",Zutaten!G8,Zutaten!G9)</f>
        <v>7.0000000000000007E-2</v>
      </c>
      <c r="H9" s="21">
        <f t="shared" ref="H9:H18" si="0">IF(F9=0,0,F9/(1+G9))</f>
        <v>5.5140186915887854</v>
      </c>
      <c r="I9" s="21">
        <f t="shared" ref="I9:I18" si="1">H9-E9</f>
        <v>4.6640186915887858</v>
      </c>
      <c r="J9" s="42">
        <f t="shared" ref="J9:J18" si="2">IF(H9=0,"",E9/H9)</f>
        <v>0.15415254237288134</v>
      </c>
      <c r="K9" s="29">
        <f t="shared" ref="K9:K18" si="3">IF(E9=0,"",(H9-E9)/E9)</f>
        <v>5.4870808136338658</v>
      </c>
    </row>
    <row r="10" spans="2:11" ht="16.5" customHeight="1" x14ac:dyDescent="0.25">
      <c r="B10" s="19">
        <v>2</v>
      </c>
      <c r="C10" s="13" t="s">
        <v>4</v>
      </c>
      <c r="D10" s="13" t="s">
        <v>6</v>
      </c>
      <c r="E10" s="31">
        <v>3.14</v>
      </c>
      <c r="F10" s="31">
        <v>11.2</v>
      </c>
      <c r="G10" s="41">
        <f>IF(D10="Speise",Zutaten!G8,Zutaten!G9)</f>
        <v>7.0000000000000007E-2</v>
      </c>
      <c r="H10" s="21">
        <f t="shared" si="0"/>
        <v>10.467289719626168</v>
      </c>
      <c r="I10" s="21">
        <f t="shared" si="1"/>
        <v>7.327289719626167</v>
      </c>
      <c r="J10" s="42">
        <f t="shared" si="2"/>
        <v>0.29998214285714286</v>
      </c>
      <c r="K10" s="29">
        <f t="shared" si="3"/>
        <v>2.3335317578427284</v>
      </c>
    </row>
    <row r="11" spans="2:11" ht="16.5" customHeight="1" x14ac:dyDescent="0.25">
      <c r="B11" s="19">
        <v>3</v>
      </c>
      <c r="C11" s="13" t="s">
        <v>79</v>
      </c>
      <c r="D11" s="13" t="s">
        <v>6</v>
      </c>
      <c r="E11" s="31">
        <v>1.2</v>
      </c>
      <c r="F11" s="31">
        <v>7.5</v>
      </c>
      <c r="G11" s="41">
        <f>IF(D11="Speise",Zutaten!G8,Zutaten!G9)</f>
        <v>7.0000000000000007E-2</v>
      </c>
      <c r="H11" s="21">
        <f t="shared" si="0"/>
        <v>7.009345794392523</v>
      </c>
      <c r="I11" s="21">
        <f t="shared" si="1"/>
        <v>5.8093457943925229</v>
      </c>
      <c r="J11" s="42">
        <f t="shared" si="2"/>
        <v>0.17119999999999999</v>
      </c>
      <c r="K11" s="29">
        <f t="shared" si="3"/>
        <v>4.8411214953271022</v>
      </c>
    </row>
    <row r="12" spans="2:11" ht="16.5" customHeight="1" x14ac:dyDescent="0.25">
      <c r="B12" s="19">
        <v>4</v>
      </c>
      <c r="C12" s="13" t="s">
        <v>80</v>
      </c>
      <c r="D12" s="13" t="s">
        <v>6</v>
      </c>
      <c r="E12" s="31">
        <v>1.05</v>
      </c>
      <c r="F12" s="31">
        <v>9.8000000000000007</v>
      </c>
      <c r="G12" s="41">
        <f>IF(D12="Speise",Zutaten!G8,Zutaten!G9)</f>
        <v>7.0000000000000007E-2</v>
      </c>
      <c r="H12" s="21">
        <f t="shared" si="0"/>
        <v>9.1588785046728969</v>
      </c>
      <c r="I12" s="21">
        <f t="shared" si="1"/>
        <v>8.1088785046728962</v>
      </c>
      <c r="J12" s="42">
        <f t="shared" si="2"/>
        <v>0.11464285714285716</v>
      </c>
      <c r="K12" s="29">
        <f t="shared" si="3"/>
        <v>7.7227414330218052</v>
      </c>
    </row>
    <row r="13" spans="2:11" ht="16.5" customHeight="1" x14ac:dyDescent="0.25">
      <c r="B13" s="19">
        <v>5</v>
      </c>
      <c r="C13" s="13" t="s">
        <v>81</v>
      </c>
      <c r="D13" s="13" t="s">
        <v>6</v>
      </c>
      <c r="E13" s="31">
        <v>4.3</v>
      </c>
      <c r="F13" s="31">
        <v>16.899999999999999</v>
      </c>
      <c r="G13" s="41">
        <f>IF(D13="Speise",Zutaten!G8,Zutaten!G9)</f>
        <v>7.0000000000000007E-2</v>
      </c>
      <c r="H13" s="21">
        <f t="shared" si="0"/>
        <v>15.794392523364484</v>
      </c>
      <c r="I13" s="21">
        <f t="shared" si="1"/>
        <v>11.494392523364485</v>
      </c>
      <c r="J13" s="42">
        <f t="shared" si="2"/>
        <v>0.27224852071005917</v>
      </c>
      <c r="K13" s="29">
        <f t="shared" si="3"/>
        <v>2.6731145403173224</v>
      </c>
    </row>
    <row r="14" spans="2:11" ht="16.5" customHeight="1" x14ac:dyDescent="0.25">
      <c r="B14" s="19">
        <v>6</v>
      </c>
      <c r="C14" s="13" t="s">
        <v>82</v>
      </c>
      <c r="D14" s="13" t="s">
        <v>6</v>
      </c>
      <c r="E14" s="31">
        <v>8.5</v>
      </c>
      <c r="F14" s="31">
        <v>24.9</v>
      </c>
      <c r="G14" s="41">
        <f>IF(D14="Speise",Zutaten!G8,Zutaten!G9)</f>
        <v>7.0000000000000007E-2</v>
      </c>
      <c r="H14" s="21">
        <f t="shared" si="0"/>
        <v>23.271028037383175</v>
      </c>
      <c r="I14" s="21">
        <f t="shared" si="1"/>
        <v>14.771028037383175</v>
      </c>
      <c r="J14" s="42">
        <f t="shared" si="2"/>
        <v>0.36526104417670685</v>
      </c>
      <c r="K14" s="29">
        <f t="shared" si="3"/>
        <v>1.7377680043980206</v>
      </c>
    </row>
    <row r="15" spans="2:11" ht="16.5" customHeight="1" x14ac:dyDescent="0.25">
      <c r="B15" s="19">
        <v>7</v>
      </c>
      <c r="C15" s="13" t="s">
        <v>83</v>
      </c>
      <c r="D15" s="13" t="s">
        <v>84</v>
      </c>
      <c r="E15" s="31">
        <v>0.45</v>
      </c>
      <c r="F15" s="31">
        <v>3.6</v>
      </c>
      <c r="G15" s="41">
        <f>IF(D15="Speise",Zutaten!G8,Zutaten!G9)</f>
        <v>0.19</v>
      </c>
      <c r="H15" s="21">
        <f t="shared" si="0"/>
        <v>3.0252100840336138</v>
      </c>
      <c r="I15" s="21">
        <f t="shared" si="1"/>
        <v>2.5752100840336136</v>
      </c>
      <c r="J15" s="42">
        <f t="shared" si="2"/>
        <v>0.14874999999999999</v>
      </c>
      <c r="K15" s="29">
        <f t="shared" si="3"/>
        <v>5.7226890756302522</v>
      </c>
    </row>
    <row r="16" spans="2:11" ht="16.5" customHeight="1" x14ac:dyDescent="0.25">
      <c r="B16" s="19">
        <v>8</v>
      </c>
      <c r="C16" s="13" t="s">
        <v>85</v>
      </c>
      <c r="D16" s="13" t="s">
        <v>84</v>
      </c>
      <c r="E16" s="31">
        <v>0.7</v>
      </c>
      <c r="F16" s="31">
        <v>4.5</v>
      </c>
      <c r="G16" s="41">
        <f>IF(D16="Speise",Zutaten!G8,Zutaten!G9)</f>
        <v>0.19</v>
      </c>
      <c r="H16" s="21">
        <f t="shared" si="0"/>
        <v>3.7815126050420171</v>
      </c>
      <c r="I16" s="21">
        <f t="shared" si="1"/>
        <v>3.0815126050420174</v>
      </c>
      <c r="J16" s="42">
        <f t="shared" si="2"/>
        <v>0.18511111111111109</v>
      </c>
      <c r="K16" s="29">
        <f t="shared" si="3"/>
        <v>4.4021608643457393</v>
      </c>
    </row>
    <row r="17" spans="2:11" ht="16.5" customHeight="1" x14ac:dyDescent="0.25">
      <c r="B17" s="19">
        <v>9</v>
      </c>
      <c r="C17" s="13" t="s">
        <v>86</v>
      </c>
      <c r="D17" s="13" t="s">
        <v>84</v>
      </c>
      <c r="E17" s="31">
        <v>0.42</v>
      </c>
      <c r="F17" s="31">
        <v>3.4</v>
      </c>
      <c r="G17" s="41">
        <f>IF(D17="Speise",Zutaten!G8,Zutaten!G9)</f>
        <v>0.19</v>
      </c>
      <c r="H17" s="21">
        <f t="shared" si="0"/>
        <v>2.8571428571428572</v>
      </c>
      <c r="I17" s="21">
        <f t="shared" si="1"/>
        <v>2.4371428571428573</v>
      </c>
      <c r="J17" s="42">
        <f t="shared" si="2"/>
        <v>0.14699999999999999</v>
      </c>
      <c r="K17" s="29">
        <f t="shared" si="3"/>
        <v>5.8027210884353746</v>
      </c>
    </row>
    <row r="18" spans="2:11" ht="16.5" customHeight="1" x14ac:dyDescent="0.25">
      <c r="B18" s="19">
        <v>10</v>
      </c>
      <c r="C18" s="13" t="s">
        <v>87</v>
      </c>
      <c r="D18" s="13" t="s">
        <v>84</v>
      </c>
      <c r="E18" s="31">
        <v>0.48</v>
      </c>
      <c r="F18" s="31">
        <v>3.8</v>
      </c>
      <c r="G18" s="41">
        <f>IF(D18="Speise",Zutaten!G8,Zutaten!G9)</f>
        <v>0.19</v>
      </c>
      <c r="H18" s="21">
        <f t="shared" si="0"/>
        <v>3.1932773109243699</v>
      </c>
      <c r="I18" s="21">
        <f t="shared" si="1"/>
        <v>2.71327731092437</v>
      </c>
      <c r="J18" s="42">
        <f t="shared" si="2"/>
        <v>0.15031578947368421</v>
      </c>
      <c r="K18" s="29">
        <f t="shared" si="3"/>
        <v>5.6526610644257707</v>
      </c>
    </row>
    <row r="20" spans="2:11" ht="21" customHeight="1" x14ac:dyDescent="0.25">
      <c r="B20" s="8" t="s">
        <v>88</v>
      </c>
      <c r="C20" s="8"/>
      <c r="D20" s="8"/>
      <c r="E20" s="8"/>
      <c r="F20" s="8"/>
      <c r="G20" s="8"/>
      <c r="H20" s="8"/>
      <c r="I20" s="8"/>
      <c r="J20" s="8"/>
      <c r="K20" s="8"/>
    </row>
    <row r="21" spans="2:11" ht="18" customHeight="1" x14ac:dyDescent="0.25">
      <c r="B21" s="2" t="s">
        <v>89</v>
      </c>
      <c r="C21" s="2"/>
      <c r="D21" s="2"/>
      <c r="E21" s="2"/>
      <c r="F21" s="43">
        <f>AVERAGE(J9:J18)</f>
        <v>0.20086640078444423</v>
      </c>
      <c r="G21" s="44"/>
      <c r="H21" s="44"/>
      <c r="I21" s="44"/>
      <c r="J21" s="44"/>
      <c r="K21" s="44"/>
    </row>
    <row r="22" spans="2:11" ht="18" customHeight="1" x14ac:dyDescent="0.25">
      <c r="B22" s="2" t="s">
        <v>90</v>
      </c>
      <c r="C22" s="2"/>
      <c r="D22" s="2"/>
      <c r="E22" s="2"/>
      <c r="F22" s="45">
        <f>AVERAGE(I9:I18)</f>
        <v>6.2982096128170886</v>
      </c>
      <c r="G22" s="44"/>
      <c r="H22" s="44"/>
      <c r="I22" s="44"/>
      <c r="J22" s="44"/>
      <c r="K22" s="44"/>
    </row>
    <row r="23" spans="2:11" ht="18" customHeight="1" x14ac:dyDescent="0.25">
      <c r="B23" s="2" t="s">
        <v>91</v>
      </c>
      <c r="C23" s="2"/>
      <c r="D23" s="2"/>
      <c r="E23" s="2"/>
      <c r="F23" s="46">
        <f>COUNTIF(J9:J18,"&gt;"&amp;Zutaten!G11)</f>
        <v>1</v>
      </c>
      <c r="G23" s="44"/>
      <c r="H23" s="44"/>
      <c r="I23" s="44"/>
      <c r="J23" s="44"/>
      <c r="K23" s="44"/>
    </row>
    <row r="25" spans="2:11" ht="15" customHeight="1" x14ac:dyDescent="0.25">
      <c r="B25" s="3" t="s">
        <v>92</v>
      </c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mergeCells count="9">
    <mergeCell ref="B21:E21"/>
    <mergeCell ref="B22:E22"/>
    <mergeCell ref="B23:E23"/>
    <mergeCell ref="B25:K27"/>
    <mergeCell ref="B2:C4"/>
    <mergeCell ref="D2:K4"/>
    <mergeCell ref="B5:K5"/>
    <mergeCell ref="B7:K7"/>
    <mergeCell ref="B20:K20"/>
  </mergeCells>
  <dataValidations count="1">
    <dataValidation type="list" allowBlank="1" sqref="D9:D18" xr:uid="{00000000-0002-0000-0200-000000000000}">
      <formula1>"Speise,Getränk"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000000-000E-0000-0200-000002000000}">
            <xm:f>AND(J9&lt;&gt;"",J9&gt;Zutaten!$G$11)</xm:f>
            <x14:dxf>
              <font>
                <b/>
                <sz val="10"/>
                <color rgb="FF9A2B2B"/>
                <name val="Calibri"/>
                <charset val="1"/>
              </font>
              <fill>
                <patternFill>
                  <bgColor rgb="FFF4D9D9"/>
                </patternFill>
              </fill>
            </x14:dxf>
          </x14:cfRule>
          <xm:sqref>J9:J18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Kalkulation</vt:lpstr>
      <vt:lpstr>Zutaten</vt:lpstr>
      <vt:lpstr>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2026-08-23T16:45:50Z</dcterms:created>
  <dcterms:modified xsi:type="dcterms:W3CDTF">2026-08-23T16:51:24Z</dcterms:modified>
  <dc:language>en-US</dc:language>
</cp:coreProperties>
</file>