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62D46E25-566A-4A39-92A1-29B4FA12DAC3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Prüfprotokoll" sheetId="1" r:id="rId1"/>
    <sheet name="Sichtprüfung" sheetId="2" r:id="rId2"/>
    <sheet name="Messungen" sheetId="3" r:id="rId3"/>
  </sheets>
  <definedNames>
    <definedName name="_xlnm._FilterDatabase" localSheetId="1" hidden="1">Sichtprüfung!$A$7:$F$27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31" i="3" l="1"/>
  <c r="E31" i="3"/>
  <c r="D31" i="3"/>
  <c r="H30" i="3"/>
  <c r="H29" i="3"/>
  <c r="H28" i="3"/>
  <c r="H27" i="3"/>
  <c r="H26" i="3"/>
  <c r="F22" i="3"/>
  <c r="E22" i="3"/>
  <c r="H21" i="3"/>
  <c r="H20" i="3"/>
  <c r="H19" i="3"/>
  <c r="H18" i="3"/>
  <c r="H17" i="3"/>
  <c r="H16" i="3"/>
  <c r="H15" i="3"/>
  <c r="H14" i="3"/>
  <c r="H13" i="3"/>
  <c r="D22" i="3" s="1"/>
  <c r="H12" i="3"/>
  <c r="H11" i="3"/>
  <c r="H10" i="3"/>
  <c r="H9" i="3"/>
  <c r="H8" i="3"/>
  <c r="A4" i="3"/>
  <c r="F28" i="2"/>
  <c r="E28" i="2"/>
  <c r="D28" i="2"/>
  <c r="A4" i="2"/>
  <c r="G37" i="1"/>
  <c r="G23" i="1"/>
  <c r="E23" i="1"/>
  <c r="D25" i="1" s="1"/>
  <c r="C37" i="1" s="1"/>
  <c r="C23" i="1"/>
  <c r="A23" i="1"/>
</calcChain>
</file>

<file path=xl/sharedStrings.xml><?xml version="1.0" encoding="utf-8"?>
<sst xmlns="http://schemas.openxmlformats.org/spreadsheetml/2006/main" count="307" uniqueCount="229">
  <si>
    <t>TN-C-S</t>
  </si>
  <si>
    <t>Erstprüfung</t>
  </si>
  <si>
    <t>offen</t>
  </si>
  <si>
    <t>PRÜFPROTOKOLL – ELEKTRISCHE ANLAGE</t>
  </si>
  <si>
    <t>TN-S</t>
  </si>
  <si>
    <t>Wiederholungsprüfung</t>
  </si>
  <si>
    <t>in Bearbeitung</t>
  </si>
  <si>
    <t>Erstprüfung nach DIN VDE 0100-600  ·  Niederspannungsanlage  ·  Geschäftsjahr 2026</t>
  </si>
  <si>
    <t>TN-C</t>
  </si>
  <si>
    <t>Änderung / Erweiterung</t>
  </si>
  <si>
    <t>erledigt</t>
  </si>
  <si>
    <t>TT</t>
  </si>
  <si>
    <t xml:space="preserve">   1 · Objekt &amp; Auftrag</t>
  </si>
  <si>
    <t>IT</t>
  </si>
  <si>
    <t>Objekt / Bauvorhaben</t>
  </si>
  <si>
    <t>Bürogebäude Nordflügel – Neubau</t>
  </si>
  <si>
    <t>Auftraggeber</t>
  </si>
  <si>
    <t>Meridian Facility GmbH</t>
  </si>
  <si>
    <t>Anlagenbezeichnung</t>
  </si>
  <si>
    <t>Unterverteilung UV-2 (2. OG)</t>
  </si>
  <si>
    <t>Auftrags-Nr.</t>
  </si>
  <si>
    <t>A-2026-0472</t>
  </si>
  <si>
    <t>Verteiler / Stromkreisverteiler</t>
  </si>
  <si>
    <t>UV-2 / Abgänge 1–12</t>
  </si>
  <si>
    <t>Protokoll-Nr.</t>
  </si>
  <si>
    <t>PP-2026-0472-UV2</t>
  </si>
  <si>
    <t>Objektanschrift</t>
  </si>
  <si>
    <t>Ahornweg 14 · 26123 Oldenburg</t>
  </si>
  <si>
    <t>Prüfdatum</t>
  </si>
  <si>
    <t xml:space="preserve">   2 · Netz &amp; Anlage</t>
  </si>
  <si>
    <t>Netzform</t>
  </si>
  <si>
    <t>Art der Prüfung</t>
  </si>
  <si>
    <t>Nennspannung / Frequenz</t>
  </si>
  <si>
    <t>230/400 V · 50 Hz</t>
  </si>
  <si>
    <t>Anzahl Stromkreise</t>
  </si>
  <si>
    <t>Umgebung / Bereich</t>
  </si>
  <si>
    <t>Innenbereich, trocken</t>
  </si>
  <si>
    <t>Schutzmaßnahme</t>
  </si>
  <si>
    <t>Automatische Abschaltung</t>
  </si>
  <si>
    <t xml:space="preserve">   3 · Prüfer &amp; Prüfmittel</t>
  </si>
  <si>
    <t>Prüfer (Name)</t>
  </si>
  <si>
    <t>M. Hollmann</t>
  </si>
  <si>
    <t>Messgerät / Typ</t>
  </si>
  <si>
    <t>Installationstester (Muster) IT-500</t>
  </si>
  <si>
    <t>Qualifikation / Funktion</t>
  </si>
  <si>
    <t>Elektrofachkraft / verantw. Prüfer</t>
  </si>
  <si>
    <t>Serien-Nr. / Inv.-Nr.</t>
  </si>
  <si>
    <t>SN 4471-2023 / Inv. 018</t>
  </si>
  <si>
    <t>Unternehmen</t>
  </si>
  <si>
    <t>Hollmann Elektrotechnik e. K.</t>
  </si>
  <si>
    <t>Kalibrierung gültig bis</t>
  </si>
  <si>
    <t xml:space="preserve">   4 · Prüfstatus – Gesamtübersicht (automatisch)</t>
  </si>
  <si>
    <t>Geprüfte Positionen</t>
  </si>
  <si>
    <t>Bestanden</t>
  </si>
  <si>
    <t>Mängel</t>
  </si>
  <si>
    <t>Offen / nicht bewertet</t>
  </si>
  <si>
    <t>GESAMTERGEBNIS DER PRÜFUNG</t>
  </si>
  <si>
    <t xml:space="preserve">   5 · Mängel &amp; Maßnahmen</t>
  </si>
  <si>
    <t>Nr.</t>
  </si>
  <si>
    <t>Feststellung / Mangel</t>
  </si>
  <si>
    <t>Maßnahme</t>
  </si>
  <si>
    <t>Frist</t>
  </si>
  <si>
    <t>Status</t>
  </si>
  <si>
    <t>MG-01</t>
  </si>
  <si>
    <t>Isolationswiderstand SK2 (N gegen PE) unterschreitet den Grenzwert (0,80 MΩ).</t>
  </si>
  <si>
    <t>Leitungsabschnitt prüfen bzw. tauschen, anschließend Nachmessung.</t>
  </si>
  <si>
    <t>MG-02</t>
  </si>
  <si>
    <t>RCD »Technik« (Typ F) löst oberhalb von IΔn aus (33 mA gemessen).</t>
  </si>
  <si>
    <t>Fehlerstrom-Schutzschalter austauschen und erneut prüfen.</t>
  </si>
  <si>
    <t xml:space="preserve">   6 · Freigabe &amp; Unterschriften</t>
  </si>
  <si>
    <t>Ergebnis der Prüfung</t>
  </si>
  <si>
    <t>Prüfer:  Name · Unterschrift · Datum</t>
  </si>
  <si>
    <t>Auftraggeber:  Name · Unterschrift · Datum</t>
  </si>
  <si>
    <t xml:space="preserve">   Hinweise &amp; Legende</t>
  </si>
  <si>
    <t>•  Farbcodierung:  cremefarbene Felder = Eingabe durch den Prüfer · graue Felder = automatische Berechnung · weiße Felder = Ergebnis/Unterschrift.</t>
  </si>
  <si>
    <t>•  Statuswerte:  Bestanden = Anforderung/Grenzwert erfüllt · Mangel = nicht erfüllt · Nicht zutreffend = nicht relevant · Offen = noch ausstehend.</t>
  </si>
  <si>
    <t>•  Die Blätter »Sichtprüfung« und »Messungen« liefern die Zahlen der Gesamtübersicht automatisch; das Gesamtergebnis wird per Formel gebildet.</t>
  </si>
  <si>
    <t>•  Diese Vorlage unterstützt die Dokumentation nach DIN VDE 0100-600, ersetzt jedoch nicht die fachkundige Prüfung und den Blick in die gültige Normfassung.</t>
  </si>
  <si>
    <t>•  Empfehlung: Excel als Arbeitsdatei führen und die freigegebene Fassung zusätzlich als PDF archivieren.</t>
  </si>
  <si>
    <t>SICHTPRÜFUNG</t>
  </si>
  <si>
    <t>Mangel</t>
  </si>
  <si>
    <t>Besichtigung der Anlage vor Erprobung und Messung  ·  DIN VDE 0100-600</t>
  </si>
  <si>
    <t>Nicht zutreffend</t>
  </si>
  <si>
    <t>Offen</t>
  </si>
  <si>
    <t xml:space="preserve">   Prüfpunkte der Besichtigung</t>
  </si>
  <si>
    <t>Prüfpunkt (Besichtigung)</t>
  </si>
  <si>
    <t>Anforderung / Bezug</t>
  </si>
  <si>
    <t>Feststellung / Bemerkung</t>
  </si>
  <si>
    <t>Foto-/Mängel-Nr.</t>
  </si>
  <si>
    <t>SP-01</t>
  </si>
  <si>
    <t>Schutz gegen direktes Berühren (Basisschutz) vollständig</t>
  </si>
  <si>
    <t>Abdeckungen/Gehäuse geschlossen</t>
  </si>
  <si>
    <t>SP-02</t>
  </si>
  <si>
    <t>Auswahl der Schutzmaßnahmen normgerecht und dokumentiert</t>
  </si>
  <si>
    <t>Schutzkonzept nachvollziehbar</t>
  </si>
  <si>
    <t>SP-03</t>
  </si>
  <si>
    <t>Kennzeichnung der Stromkreise und Betriebsmittel vorhanden</t>
  </si>
  <si>
    <t>Beschriftung im Verteiler</t>
  </si>
  <si>
    <t>Stromlaufplan im Verteiler hinterlegt</t>
  </si>
  <si>
    <t>SP-04</t>
  </si>
  <si>
    <t>Farbkennzeichnung Schutz-/Neutralleiter korrekt (PE grün-gelb, N blau)</t>
  </si>
  <si>
    <t>Leiterkennzeichnung</t>
  </si>
  <si>
    <t>SP-05</t>
  </si>
  <si>
    <t>Schutzleiterverbindungen fachgerecht (Klemmung, Querschnitt)</t>
  </si>
  <si>
    <t>Anschlüsse geprüft</t>
  </si>
  <si>
    <t>SP-06</t>
  </si>
  <si>
    <t>Schutzpotentialausgleich vorhanden und angeschlossen</t>
  </si>
  <si>
    <t>Haupterdungsschiene</t>
  </si>
  <si>
    <t>SP-07</t>
  </si>
  <si>
    <t>Auswahl der Leiterquerschnitte nach Strombelastbarkeit</t>
  </si>
  <si>
    <t>Belastbarkeit / Absicherung</t>
  </si>
  <si>
    <t>SP-08</t>
  </si>
  <si>
    <t>Einstellung und Auswahl der Überstrom-Schutzeinrichtungen</t>
  </si>
  <si>
    <t>LS-Schalter passend</t>
  </si>
  <si>
    <t>SP-09</t>
  </si>
  <si>
    <t>Fehlerstrom-Schutzeinrichtungen (RCD) vorhanden, wo gefordert</t>
  </si>
  <si>
    <t>Steckdosen ≤ 32 A / Feuchträume</t>
  </si>
  <si>
    <t>SP-10</t>
  </si>
  <si>
    <t>Überspannungs-Schutzeinrichtung (SPD) installiert, wo gefordert</t>
  </si>
  <si>
    <t>SPD Typ 2 in Unterverteilung</t>
  </si>
  <si>
    <t>SP-11</t>
  </si>
  <si>
    <t>Brand-/Abschottungen der Leitungsanlagen ausgeführt</t>
  </si>
  <si>
    <t>Schottung Etagendecke</t>
  </si>
  <si>
    <t>Schottung an Durchführung UV-2 unvollständig</t>
  </si>
  <si>
    <t>F-07</t>
  </si>
  <si>
    <t>SP-12</t>
  </si>
  <si>
    <t>Schutz gegen thermische Einflüsse gewährleistet</t>
  </si>
  <si>
    <t>Abstände zu Wärmequellen</t>
  </si>
  <si>
    <t>SP-13</t>
  </si>
  <si>
    <t>Mechanischer Schutz der Leitungen (Verlegung, Befestigung)</t>
  </si>
  <si>
    <t>Verlegeart geprüft</t>
  </si>
  <si>
    <t>SP-14</t>
  </si>
  <si>
    <t>Zugänglichkeit für Bedienung und Wartung gegeben</t>
  </si>
  <si>
    <t>Freiraum vor Verteiler</t>
  </si>
  <si>
    <t>SP-15</t>
  </si>
  <si>
    <t>Schaltpläne und technische Dokumentation vorhanden</t>
  </si>
  <si>
    <t>Bestandsunterlagen</t>
  </si>
  <si>
    <t>Aktualisierte Pläne werden nachgereicht</t>
  </si>
  <si>
    <t>SP-16</t>
  </si>
  <si>
    <t>Warn- und Hinweisschilder angebracht</t>
  </si>
  <si>
    <t>Kennzeichnung</t>
  </si>
  <si>
    <t>SP-17</t>
  </si>
  <si>
    <t>Eignung der Betriebsmittel für äußere Einflüsse (IP-Schutzart)</t>
  </si>
  <si>
    <t>IP-Schutzart je Bereich</t>
  </si>
  <si>
    <t>SP-18</t>
  </si>
  <si>
    <t>Trennstellen / Freischaltmöglichkeiten vorhanden und gekennzeichnet</t>
  </si>
  <si>
    <t>Freischalten möglich</t>
  </si>
  <si>
    <t>Kein separater Freischaltpunkt erforderlich</t>
  </si>
  <si>
    <t>Ergebnis Sichtprüfung</t>
  </si>
  <si>
    <t>Durchgängigkeit Schutzleiter (PE)</t>
  </si>
  <si>
    <t>Höchstwert</t>
  </si>
  <si>
    <t>Ω</t>
  </si>
  <si>
    <t>AC</t>
  </si>
  <si>
    <t>ERPROBEN &amp; MESSEN</t>
  </si>
  <si>
    <t>Durchgängigkeit Schutzpotentialausgleich</t>
  </si>
  <si>
    <t>Mindestwert</t>
  </si>
  <si>
    <t>MΩ</t>
  </si>
  <si>
    <t>A</t>
  </si>
  <si>
    <t>Messwerte je Stromkreis  ·  Grenzwertbewertung automatisch  ·  DIN VDE 0100-600</t>
  </si>
  <si>
    <t>Isolationswiderstand L gegen PE</t>
  </si>
  <si>
    <t>kΩ</t>
  </si>
  <si>
    <t>F</t>
  </si>
  <si>
    <t>Isolationswiderstand N gegen PE</t>
  </si>
  <si>
    <t>V</t>
  </si>
  <si>
    <t>B</t>
  </si>
  <si>
    <t>Schleifenimpedanz Zs</t>
  </si>
  <si>
    <t>%</t>
  </si>
  <si>
    <t xml:space="preserve">   Messungen je Stromkreis · Bewertung automatisch</t>
  </si>
  <si>
    <t>Erdungswiderstand RA</t>
  </si>
  <si>
    <t>Stromkreis / Betriebsmittel</t>
  </si>
  <si>
    <t>Messgröße / Prüfung</t>
  </si>
  <si>
    <t>Grenzwert</t>
  </si>
  <si>
    <t>Grenzwert-Typ</t>
  </si>
  <si>
    <t>Einheit</t>
  </si>
  <si>
    <t>Messwert</t>
  </si>
  <si>
    <t>Bewertung</t>
  </si>
  <si>
    <t>Bemerkung</t>
  </si>
  <si>
    <t>Spannungsfall</t>
  </si>
  <si>
    <t>mA</t>
  </si>
  <si>
    <t>M-01</t>
  </si>
  <si>
    <t>Hauptverteiler → UV-2</t>
  </si>
  <si>
    <t>Berührungsspannung</t>
  </si>
  <si>
    <t>M-02</t>
  </si>
  <si>
    <t>M-03</t>
  </si>
  <si>
    <t>SK1 Beleuchtung</t>
  </si>
  <si>
    <t>Bereichsende Messgerät</t>
  </si>
  <si>
    <t>M-04</t>
  </si>
  <si>
    <t>M-05</t>
  </si>
  <si>
    <t>SK2 Steckdosen</t>
  </si>
  <si>
    <t>M-06</t>
  </si>
  <si>
    <t>Wert zu niedrig – siehe Mängelliste</t>
  </si>
  <si>
    <t>M-07</t>
  </si>
  <si>
    <t>SK3 Herdanschluss</t>
  </si>
  <si>
    <t>M-08</t>
  </si>
  <si>
    <t>Zs,max für LS B16 (Beispiel)</t>
  </si>
  <si>
    <t>M-09</t>
  </si>
  <si>
    <t>Zs,max LS B16 / 0,4 s</t>
  </si>
  <si>
    <t>M-10</t>
  </si>
  <si>
    <t>M-11</t>
  </si>
  <si>
    <t>Fundamenterder</t>
  </si>
  <si>
    <t>M-12</t>
  </si>
  <si>
    <t>Bezogen auf Nennspannung</t>
  </si>
  <si>
    <t>M-13</t>
  </si>
  <si>
    <t>M-14</t>
  </si>
  <si>
    <t>Ergebnis Messungen</t>
  </si>
  <si>
    <t xml:space="preserve">   Fehlerstrom-Schutzeinrichtungen (RCD / FI)</t>
  </si>
  <si>
    <t>RCD / Einbauort</t>
  </si>
  <si>
    <t>Typ</t>
  </si>
  <si>
    <t>IΔn (mA)</t>
  </si>
  <si>
    <t>Auslösestrom (mA)</t>
  </si>
  <si>
    <t>Auslösezeit (ms)</t>
  </si>
  <si>
    <t>Grenzwert (ms)</t>
  </si>
  <si>
    <t>R-01</t>
  </si>
  <si>
    <t>FI Steckdosen Büro</t>
  </si>
  <si>
    <t>R-02</t>
  </si>
  <si>
    <t>FI Feuchtraum / Teeküche</t>
  </si>
  <si>
    <t>R-03</t>
  </si>
  <si>
    <t>FI Außensteckdosen</t>
  </si>
  <si>
    <t>R-04</t>
  </si>
  <si>
    <t>FI Technik / Lüftung</t>
  </si>
  <si>
    <t>Auslösestrom über IΔn – siehe Mängelliste</t>
  </si>
  <si>
    <t>R-05</t>
  </si>
  <si>
    <t>Ergebnis RCD-Prüfung</t>
  </si>
  <si>
    <t xml:space="preserve">   Hinweise zu Grenzwerten &amp; Bewertung</t>
  </si>
  <si>
    <t>•  Bewertung automatisch: »Mindestwert« → Bestanden, wenn Messwert ≥ Grenzwert (z. B. Isolationswiderstand). »Höchstwert« → Bestanden, wenn Messwert ≤ Grenzwert (z. B. Schutzleiter, Schleifenimpedanz).</t>
  </si>
  <si>
    <t>•  Isolationswiderstand: Richtwert ≥ 1 MΩ für Stromkreise bis 500 V. Durchgängigkeit Schutzleiter/Potentialausgleich: niedriger Widerstand (Richtwert ≤ 1 Ω).</t>
  </si>
  <si>
    <t>•  Schleifenimpedanz Zs,max hängt vom Schutzorgan (Typ/Nennstrom) und der zulässigen Abschaltzeit ab; die Grenzwerte in Spalte D sind Beispielwerte und projektbezogen anzupassen.</t>
  </si>
  <si>
    <t>•  RCD-Prüfung: bestanden, wenn Auslösezeit ≤ Grenzwert (Richtwert 300 ms bei IΔn) und der gemessene Auslösestrom ≤ IΔn liegt.</t>
  </si>
  <si>
    <t>•  Alle Grenzwerte sind vor der Bewertung anhand der gültigen Normfassung und der eingesetzten Schutzorgane zu prüfen.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</si>
</sst>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\.mm\.yyyy"/>
    <numFmt numFmtId="165" formatCode="0&quot; Bestanden&quot;"/>
    <numFmt numFmtId="166" formatCode="0&quot; Mängel&quot;"/>
    <numFmt numFmtId="167" formatCode="0&quot; offen&quot;"/>
    <numFmt numFmtId="168" formatCode="0.##"/>
    <numFmt numFmtId="169" formatCode="0&quot; Best.&quot;"/>
  </numFmts>
  <fonts count="19" x14ac:knownFonts="1">
    <font>
      <sz val="11"/>
      <color theme="1"/>
      <name val="Calibri"/>
      <family val="2"/>
      <charset val="1"/>
    </font>
    <font>
      <b/>
      <sz val="15"/>
      <color rgb="FFFFFFFF"/>
      <name val="Calibri"/>
      <charset val="1"/>
    </font>
    <font>
      <sz val="9.5"/>
      <color rgb="FF37414D"/>
      <name val="Calibri"/>
      <charset val="1"/>
    </font>
    <font>
      <b/>
      <sz val="10.5"/>
      <color rgb="FFFFFFFF"/>
      <name val="Calibri"/>
      <charset val="1"/>
    </font>
    <font>
      <b/>
      <sz val="9.5"/>
      <color rgb="FF37414D"/>
      <name val="Calibri"/>
      <charset val="1"/>
    </font>
    <font>
      <sz val="10"/>
      <color rgb="FF23262B"/>
      <name val="Calibri"/>
      <charset val="1"/>
    </font>
    <font>
      <b/>
      <sz val="9"/>
      <color rgb="FF37414D"/>
      <name val="Calibri"/>
      <charset val="1"/>
    </font>
    <font>
      <b/>
      <sz val="20"/>
      <color rgb="FF7B2D3A"/>
      <name val="Calibri"/>
      <charset val="1"/>
    </font>
    <font>
      <b/>
      <sz val="11"/>
      <color rgb="FFFFFFFF"/>
      <name val="Calibri"/>
      <charset val="1"/>
    </font>
    <font>
      <b/>
      <sz val="12"/>
      <color rgb="FF23262B"/>
      <name val="Calibri"/>
      <charset val="1"/>
    </font>
    <font>
      <b/>
      <sz val="9.5"/>
      <color rgb="FFFFFFFF"/>
      <name val="Calibri"/>
      <charset val="1"/>
    </font>
    <font>
      <sz val="9.5"/>
      <color rgb="FF23262B"/>
      <name val="Calibri"/>
      <charset val="1"/>
    </font>
    <font>
      <b/>
      <sz val="10"/>
      <color rgb="FF23262B"/>
      <name val="Calibri"/>
      <charset val="1"/>
    </font>
    <font>
      <sz val="9"/>
      <color rgb="FF37414D"/>
      <name val="Calibri"/>
      <charset val="1"/>
    </font>
    <font>
      <sz val="8.5"/>
      <color rgb="FF37414D"/>
      <name val="Calibri"/>
      <charset val="1"/>
    </font>
    <font>
      <b/>
      <sz val="9.5"/>
      <color rgb="FF23262B"/>
      <name val="Calibri"/>
      <charset val="1"/>
    </font>
    <font>
      <b/>
      <sz val="10"/>
      <color rgb="FFFFFFFF"/>
      <name val="Calibri"/>
      <charset val="1"/>
    </font>
    <font>
      <b/>
      <sz val="10"/>
      <color rgb="FF7B2D3A"/>
      <name val="Calibri"/>
      <charset val="1"/>
    </font>
    <font>
      <sz val="9"/>
      <color rgb="FF23262B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rgb="FF7B2D3A"/>
        <bgColor rgb="FF9C2A2A"/>
      </patternFill>
    </fill>
    <fill>
      <patternFill patternType="solid">
        <fgColor rgb="FFF2EEF0"/>
        <bgColor rgb="FFEEEDEB"/>
      </patternFill>
    </fill>
    <fill>
      <patternFill patternType="solid">
        <fgColor rgb="FF37414D"/>
        <bgColor rgb="FF2C4A63"/>
      </patternFill>
    </fill>
    <fill>
      <patternFill patternType="solid">
        <fgColor rgb="FFEDEFF2"/>
        <bgColor rgb="FFEEEDEB"/>
      </patternFill>
    </fill>
    <fill>
      <patternFill patternType="solid">
        <fgColor rgb="FFFCF4E6"/>
        <bgColor rgb="FFF7F5F3"/>
      </patternFill>
    </fill>
    <fill>
      <patternFill patternType="solid">
        <fgColor rgb="FFFFFFFF"/>
        <bgColor rgb="FFF7F5F3"/>
      </patternFill>
    </fill>
    <fill>
      <patternFill patternType="solid">
        <fgColor rgb="FF2A323C"/>
        <bgColor rgb="FF23262B"/>
      </patternFill>
    </fill>
    <fill>
      <patternFill patternType="solid">
        <fgColor rgb="FFF7F5F3"/>
        <bgColor rgb="FFFCF4E6"/>
      </patternFill>
    </fill>
    <fill>
      <patternFill patternType="solid">
        <fgColor rgb="FFEEEDEB"/>
        <bgColor rgb="FFEDEFF2"/>
      </patternFill>
    </fill>
  </fills>
  <borders count="6">
    <border>
      <left/>
      <right/>
      <top/>
      <bottom/>
      <diagonal/>
    </border>
    <border>
      <left style="thick">
        <color rgb="FFB0863C"/>
      </left>
      <right/>
      <top/>
      <bottom/>
      <diagonal/>
    </border>
    <border>
      <left style="thin">
        <color rgb="FFD8D5D2"/>
      </left>
      <right style="thin">
        <color rgb="FFD8D5D2"/>
      </right>
      <top style="thin">
        <color rgb="FFD8D5D2"/>
      </top>
      <bottom style="thin">
        <color rgb="FFD8D5D2"/>
      </bottom>
      <diagonal/>
    </border>
    <border>
      <left style="thin">
        <color rgb="FFD8D5D2"/>
      </left>
      <right style="thin">
        <color rgb="FFD8D5D2"/>
      </right>
      <top style="medium">
        <color rgb="FFB0863C"/>
      </top>
      <bottom/>
      <diagonal/>
    </border>
    <border>
      <left style="thin">
        <color rgb="FFD8D5D2"/>
      </left>
      <right style="thin">
        <color rgb="FFD8D5D2"/>
      </right>
      <top/>
      <bottom style="thin">
        <color rgb="FFD8D5D2"/>
      </bottom>
      <diagonal/>
    </border>
    <border>
      <left/>
      <right/>
      <top style="medium">
        <color rgb="FF37414D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164" fontId="12" fillId="7" borderId="2" xfId="0" applyNumberFormat="1" applyFont="1" applyFill="1" applyBorder="1" applyAlignment="1">
      <alignment horizontal="left" vertical="center"/>
    </xf>
    <xf numFmtId="0" fontId="12" fillId="7" borderId="2" xfId="0" applyFont="1" applyFill="1" applyBorder="1" applyAlignment="1">
      <alignment horizontal="left" vertical="center"/>
    </xf>
    <xf numFmtId="0" fontId="11" fillId="6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8" borderId="2" xfId="0" applyFont="1" applyFill="1" applyBorder="1" applyAlignment="1">
      <alignment horizontal="left" vertical="center" indent="1"/>
    </xf>
    <xf numFmtId="1" fontId="7" fillId="7" borderId="4" xfId="0" applyNumberFormat="1" applyFont="1" applyFill="1" applyBorder="1" applyAlignment="1">
      <alignment horizontal="left" vertical="center" indent="1"/>
    </xf>
    <xf numFmtId="0" fontId="6" fillId="7" borderId="3" xfId="0" applyFont="1" applyFill="1" applyBorder="1" applyAlignment="1">
      <alignment horizontal="left" vertical="center" indent="1"/>
    </xf>
    <xf numFmtId="164" fontId="5" fillId="6" borderId="2" xfId="0" applyNumberFormat="1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10" fillId="2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11" fillId="6" borderId="2" xfId="0" applyNumberFormat="1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left" vertical="center" wrapText="1"/>
    </xf>
    <xf numFmtId="0" fontId="15" fillId="6" borderId="2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left" vertical="center" wrapText="1"/>
    </xf>
    <xf numFmtId="165" fontId="17" fillId="3" borderId="2" xfId="0" applyNumberFormat="1" applyFont="1" applyFill="1" applyBorder="1" applyAlignment="1">
      <alignment horizontal="center" vertical="center"/>
    </xf>
    <xf numFmtId="166" fontId="17" fillId="3" borderId="2" xfId="0" applyNumberFormat="1" applyFont="1" applyFill="1" applyBorder="1" applyAlignment="1">
      <alignment horizontal="center" vertical="center"/>
    </xf>
    <xf numFmtId="167" fontId="17" fillId="3" borderId="2" xfId="0" applyNumberFormat="1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left" vertical="center"/>
    </xf>
    <xf numFmtId="168" fontId="11" fillId="6" borderId="2" xfId="0" applyNumberFormat="1" applyFont="1" applyFill="1" applyBorder="1" applyAlignment="1">
      <alignment horizontal="center" vertical="center"/>
    </xf>
    <xf numFmtId="168" fontId="15" fillId="6" borderId="2" xfId="0" applyNumberFormat="1" applyFont="1" applyFill="1" applyBorder="1" applyAlignment="1">
      <alignment horizontal="center" vertical="center"/>
    </xf>
    <xf numFmtId="0" fontId="15" fillId="10" borderId="2" xfId="0" applyFont="1" applyFill="1" applyBorder="1" applyAlignment="1">
      <alignment horizontal="center" vertical="center"/>
    </xf>
    <xf numFmtId="0" fontId="18" fillId="9" borderId="2" xfId="0" applyFont="1" applyFill="1" applyBorder="1" applyAlignment="1">
      <alignment horizontal="left" vertical="center" wrapText="1"/>
    </xf>
    <xf numFmtId="0" fontId="18" fillId="7" borderId="2" xfId="0" applyFont="1" applyFill="1" applyBorder="1" applyAlignment="1">
      <alignment horizontal="left" vertical="center" wrapText="1"/>
    </xf>
    <xf numFmtId="0" fontId="0" fillId="9" borderId="2" xfId="0" applyFill="1" applyBorder="1"/>
    <xf numFmtId="0" fontId="0" fillId="7" borderId="2" xfId="0" applyFill="1" applyBorder="1"/>
    <xf numFmtId="169" fontId="17" fillId="3" borderId="2" xfId="0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left"/>
    </xf>
    <xf numFmtId="0" fontId="14" fillId="0" borderId="0" xfId="0" applyFont="1" applyAlignment="1">
      <alignment horizontal="left" vertical="center" indent="1"/>
    </xf>
    <xf numFmtId="0" fontId="13" fillId="3" borderId="0" xfId="0" applyFont="1" applyFill="1" applyAlignment="1">
      <alignment horizontal="left" vertical="center"/>
    </xf>
    <xf numFmtId="0" fontId="16" fillId="8" borderId="2" xfId="0" applyFont="1" applyFill="1" applyBorder="1" applyAlignment="1">
      <alignment horizontal="left" vertical="center" indent="1"/>
    </xf>
    <xf numFmtId="0" fontId="2" fillId="3" borderId="2" xfId="0" applyFont="1" applyFill="1" applyBorder="1" applyAlignment="1">
      <alignment horizontal="left" vertical="center" indent="1"/>
    </xf>
  </cellXfs>
  <cellStyles count="1">
    <cellStyle name="Standard" xfId="0" builtinId="0"/>
  </cellStyles>
  <dxfs count="14">
    <dxf>
      <font>
        <b/>
        <sz val="9"/>
        <color rgb="FF9C2A2A"/>
        <name val="Calibri"/>
        <charset val="1"/>
      </font>
      <fill>
        <patternFill>
          <bgColor rgb="FFF2D9D9"/>
        </patternFill>
      </fill>
    </dxf>
    <dxf>
      <font>
        <b/>
        <sz val="9"/>
        <color rgb="FF2C4A63"/>
        <name val="Calibri"/>
        <charset val="1"/>
      </font>
      <fill>
        <patternFill>
          <bgColor rgb="FFDDE5EF"/>
        </patternFill>
      </fill>
    </dxf>
    <dxf>
      <font>
        <b/>
        <sz val="9"/>
        <color rgb="FF9C2A2A"/>
        <name val="Calibri"/>
        <charset val="1"/>
      </font>
      <fill>
        <patternFill>
          <bgColor rgb="FFF2D9D9"/>
        </patternFill>
      </fill>
    </dxf>
    <dxf>
      <font>
        <b/>
        <sz val="9"/>
        <color rgb="FF2C4A63"/>
        <name val="Calibri"/>
        <charset val="1"/>
      </font>
      <fill>
        <patternFill>
          <bgColor rgb="FFDDE5EF"/>
        </patternFill>
      </fill>
    </dxf>
    <dxf>
      <font>
        <b/>
        <sz val="9"/>
        <color rgb="FF55555C"/>
        <name val="Calibri"/>
        <charset val="1"/>
      </font>
      <fill>
        <patternFill>
          <bgColor rgb="FFE5E4E7"/>
        </patternFill>
      </fill>
    </dxf>
    <dxf>
      <font>
        <b/>
        <sz val="9"/>
        <color rgb="FF845B12"/>
        <name val="Calibri"/>
        <charset val="1"/>
      </font>
      <fill>
        <patternFill>
          <bgColor rgb="FFFBEBCF"/>
        </patternFill>
      </fill>
    </dxf>
    <dxf>
      <font>
        <b/>
        <sz val="9"/>
        <color rgb="FF9C2A2A"/>
        <name val="Calibri"/>
        <charset val="1"/>
      </font>
      <fill>
        <patternFill>
          <bgColor rgb="FFF2D9D9"/>
        </patternFill>
      </fill>
    </dxf>
    <dxf>
      <font>
        <b/>
        <sz val="9"/>
        <color rgb="FF2C4A63"/>
        <name val="Calibri"/>
        <charset val="1"/>
      </font>
      <fill>
        <patternFill>
          <bgColor rgb="FFDDE5EF"/>
        </patternFill>
      </fill>
    </dxf>
    <dxf>
      <font>
        <sz val="9"/>
        <color rgb="FF845B12"/>
        <name val="Calibri"/>
        <charset val="1"/>
      </font>
      <fill>
        <patternFill>
          <bgColor rgb="FFFBEBCF"/>
        </patternFill>
      </fill>
    </dxf>
    <dxf>
      <font>
        <sz val="9"/>
        <color rgb="FF9C2A2A"/>
        <name val="Calibri"/>
        <charset val="1"/>
      </font>
      <fill>
        <patternFill>
          <bgColor rgb="FFF2D9D9"/>
        </patternFill>
      </fill>
    </dxf>
    <dxf>
      <font>
        <sz val="9"/>
        <color rgb="FF2C4A63"/>
        <name val="Calibri"/>
        <charset val="1"/>
      </font>
      <fill>
        <patternFill>
          <bgColor rgb="FFDDE5EF"/>
        </patternFill>
      </fill>
    </dxf>
    <dxf>
      <font>
        <b/>
        <sz val="12"/>
        <color rgb="FF2C4A63"/>
        <name val="Calibri"/>
        <charset val="1"/>
      </font>
      <fill>
        <patternFill>
          <bgColor rgb="FFDDE5EF"/>
        </patternFill>
      </fill>
    </dxf>
    <dxf>
      <font>
        <b/>
        <sz val="12"/>
        <color rgb="FF845B12"/>
        <name val="Calibri"/>
        <charset val="1"/>
      </font>
      <fill>
        <patternFill>
          <bgColor rgb="FFFBEBCF"/>
        </patternFill>
      </fill>
    </dxf>
    <dxf>
      <font>
        <b/>
        <sz val="12"/>
        <color rgb="FF9C2A2A"/>
        <name val="Calibri"/>
        <charset val="1"/>
      </font>
      <fill>
        <patternFill>
          <bgColor rgb="FFF2D9D9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45B12"/>
      <rgbColor rgb="FF800080"/>
      <rgbColor rgb="FF008080"/>
      <rgbColor rgb="FFE5E4E7"/>
      <rgbColor rgb="FFB0863C"/>
      <rgbColor rgb="FF9999FF"/>
      <rgbColor rgb="FF7B2D3A"/>
      <rgbColor rgb="FFFCF4E6"/>
      <rgbColor rgb="FFEDEFF2"/>
      <rgbColor rgb="FF660066"/>
      <rgbColor rgb="FFFF8080"/>
      <rgbColor rgb="FF0066CC"/>
      <rgbColor rgb="FFD8D5D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E5EF"/>
      <rgbColor rgb="FFEEEDEB"/>
      <rgbColor rgb="FFFBEBCF"/>
      <rgbColor rgb="FFF2EEF0"/>
      <rgbColor rgb="FFF7F5F3"/>
      <rgbColor rgb="FFCC99FF"/>
      <rgbColor rgb="FFF2D9D9"/>
      <rgbColor rgb="FF3366FF"/>
      <rgbColor rgb="FF33CCCC"/>
      <rgbColor rgb="FF99CC00"/>
      <rgbColor rgb="FFFFCC00"/>
      <rgbColor rgb="FFFF9900"/>
      <rgbColor rgb="FFFF6600"/>
      <rgbColor rgb="FF55555C"/>
      <rgbColor rgb="FF969696"/>
      <rgbColor rgb="FF37414D"/>
      <rgbColor rgb="FF339966"/>
      <rgbColor rgb="FF003300"/>
      <rgbColor rgb="FF23262B"/>
      <rgbColor rgb="FF9C2A2A"/>
      <rgbColor rgb="FF993366"/>
      <rgbColor rgb="FF2C4A63"/>
      <rgbColor rgb="FF2A323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B2D3A"/>
    <pageSetUpPr fitToPage="1"/>
  </sheetPr>
  <dimension ref="A1:L46"/>
  <sheetViews>
    <sheetView showGridLines="0" tabSelected="1" zoomScaleNormal="100" workbookViewId="0">
      <selection activeCell="M33" sqref="M33"/>
    </sheetView>
  </sheetViews>
  <sheetFormatPr baseColWidth="10" defaultColWidth="8.7109375" defaultRowHeight="15" x14ac:dyDescent="0.25"/>
  <cols>
    <col min="1" max="1" width="11" customWidth="1"/>
    <col min="2" max="2" width="15" customWidth="1"/>
    <col min="3" max="3" width="13" customWidth="1"/>
    <col min="4" max="4" width="15.5703125" customWidth="1"/>
    <col min="5" max="5" width="11" customWidth="1"/>
    <col min="6" max="6" width="15" customWidth="1"/>
    <col min="7" max="7" width="13" customWidth="1"/>
    <col min="8" max="8" width="5.85546875" bestFit="1" customWidth="1"/>
    <col min="10" max="12" width="20" hidden="1" customWidth="1"/>
  </cols>
  <sheetData>
    <row r="1" spans="1:12" x14ac:dyDescent="0.25">
      <c r="J1" t="s">
        <v>0</v>
      </c>
      <c r="K1" t="s">
        <v>1</v>
      </c>
      <c r="L1" t="s">
        <v>2</v>
      </c>
    </row>
    <row r="2" spans="1:12" ht="30.75" customHeight="1" x14ac:dyDescent="0.25">
      <c r="A2" s="14" t="s">
        <v>3</v>
      </c>
      <c r="B2" s="14"/>
      <c r="C2" s="14"/>
      <c r="D2" s="14"/>
      <c r="E2" s="14"/>
      <c r="F2" s="14"/>
      <c r="G2" s="14"/>
      <c r="H2" s="14"/>
      <c r="J2" t="s">
        <v>4</v>
      </c>
      <c r="K2" t="s">
        <v>5</v>
      </c>
      <c r="L2" t="s">
        <v>6</v>
      </c>
    </row>
    <row r="3" spans="1:12" ht="16.5" customHeight="1" x14ac:dyDescent="0.25">
      <c r="A3" s="13" t="s">
        <v>7</v>
      </c>
      <c r="B3" s="13"/>
      <c r="C3" s="13"/>
      <c r="D3" s="13"/>
      <c r="E3" s="13"/>
      <c r="F3" s="13"/>
      <c r="G3" s="13"/>
      <c r="H3" s="13"/>
      <c r="J3" t="s">
        <v>8</v>
      </c>
      <c r="K3" t="s">
        <v>9</v>
      </c>
      <c r="L3" t="s">
        <v>10</v>
      </c>
    </row>
    <row r="4" spans="1:12" x14ac:dyDescent="0.25">
      <c r="J4" t="s">
        <v>11</v>
      </c>
    </row>
    <row r="5" spans="1:12" ht="21.75" customHeight="1" x14ac:dyDescent="0.25">
      <c r="A5" s="12" t="s">
        <v>12</v>
      </c>
      <c r="B5" s="12"/>
      <c r="C5" s="12"/>
      <c r="D5" s="12"/>
      <c r="E5" s="12"/>
      <c r="F5" s="12"/>
      <c r="G5" s="12"/>
      <c r="H5" s="12"/>
      <c r="J5" t="s">
        <v>13</v>
      </c>
    </row>
    <row r="6" spans="1:12" ht="18.75" customHeight="1" x14ac:dyDescent="0.25">
      <c r="A6" s="11" t="s">
        <v>14</v>
      </c>
      <c r="B6" s="11"/>
      <c r="C6" s="10" t="s">
        <v>15</v>
      </c>
      <c r="D6" s="10"/>
      <c r="E6" s="11" t="s">
        <v>16</v>
      </c>
      <c r="F6" s="11"/>
      <c r="G6" s="10" t="s">
        <v>17</v>
      </c>
      <c r="H6" s="10"/>
    </row>
    <row r="7" spans="1:12" ht="18.75" customHeight="1" x14ac:dyDescent="0.25">
      <c r="A7" s="11" t="s">
        <v>18</v>
      </c>
      <c r="B7" s="11"/>
      <c r="C7" s="10" t="s">
        <v>19</v>
      </c>
      <c r="D7" s="10"/>
      <c r="E7" s="11" t="s">
        <v>20</v>
      </c>
      <c r="F7" s="11"/>
      <c r="G7" s="10" t="s">
        <v>21</v>
      </c>
      <c r="H7" s="10"/>
    </row>
    <row r="8" spans="1:12" ht="18.75" customHeight="1" x14ac:dyDescent="0.25">
      <c r="A8" s="11" t="s">
        <v>22</v>
      </c>
      <c r="B8" s="11"/>
      <c r="C8" s="10" t="s">
        <v>23</v>
      </c>
      <c r="D8" s="10"/>
      <c r="E8" s="11" t="s">
        <v>24</v>
      </c>
      <c r="F8" s="11"/>
      <c r="G8" s="10" t="s">
        <v>25</v>
      </c>
      <c r="H8" s="10"/>
    </row>
    <row r="9" spans="1:12" ht="18.75" customHeight="1" x14ac:dyDescent="0.25">
      <c r="A9" s="11" t="s">
        <v>26</v>
      </c>
      <c r="B9" s="11"/>
      <c r="C9" s="10" t="s">
        <v>27</v>
      </c>
      <c r="D9" s="10"/>
      <c r="E9" s="11" t="s">
        <v>28</v>
      </c>
      <c r="F9" s="11"/>
      <c r="G9" s="9">
        <v>46197</v>
      </c>
      <c r="H9" s="9"/>
    </row>
    <row r="11" spans="1:12" ht="21.75" customHeight="1" x14ac:dyDescent="0.25">
      <c r="A11" s="12" t="s">
        <v>29</v>
      </c>
      <c r="B11" s="12"/>
      <c r="C11" s="12"/>
      <c r="D11" s="12"/>
      <c r="E11" s="12"/>
      <c r="F11" s="12"/>
      <c r="G11" s="12"/>
      <c r="H11" s="12"/>
    </row>
    <row r="12" spans="1:12" ht="18.75" customHeight="1" x14ac:dyDescent="0.25">
      <c r="A12" s="11" t="s">
        <v>30</v>
      </c>
      <c r="B12" s="11"/>
      <c r="C12" s="10" t="s">
        <v>0</v>
      </c>
      <c r="D12" s="10"/>
      <c r="E12" s="11" t="s">
        <v>31</v>
      </c>
      <c r="F12" s="11"/>
      <c r="G12" s="10" t="s">
        <v>1</v>
      </c>
      <c r="H12" s="10"/>
    </row>
    <row r="13" spans="1:12" ht="18.75" customHeight="1" x14ac:dyDescent="0.25">
      <c r="A13" s="11" t="s">
        <v>32</v>
      </c>
      <c r="B13" s="11"/>
      <c r="C13" s="10" t="s">
        <v>33</v>
      </c>
      <c r="D13" s="10"/>
      <c r="E13" s="11" t="s">
        <v>34</v>
      </c>
      <c r="F13" s="11"/>
      <c r="G13" s="10">
        <v>12</v>
      </c>
      <c r="H13" s="10"/>
    </row>
    <row r="14" spans="1:12" ht="18.75" customHeight="1" x14ac:dyDescent="0.25">
      <c r="A14" s="11" t="s">
        <v>35</v>
      </c>
      <c r="B14" s="11"/>
      <c r="C14" s="10" t="s">
        <v>36</v>
      </c>
      <c r="D14" s="10"/>
      <c r="E14" s="11" t="s">
        <v>37</v>
      </c>
      <c r="F14" s="11"/>
      <c r="G14" s="10" t="s">
        <v>38</v>
      </c>
      <c r="H14" s="10"/>
    </row>
    <row r="16" spans="1:12" ht="21.75" customHeight="1" x14ac:dyDescent="0.25">
      <c r="A16" s="12" t="s">
        <v>39</v>
      </c>
      <c r="B16" s="12"/>
      <c r="C16" s="12"/>
      <c r="D16" s="12"/>
      <c r="E16" s="12"/>
      <c r="F16" s="12"/>
      <c r="G16" s="12"/>
      <c r="H16" s="12"/>
    </row>
    <row r="17" spans="1:8" ht="18.75" customHeight="1" x14ac:dyDescent="0.25">
      <c r="A17" s="11" t="s">
        <v>40</v>
      </c>
      <c r="B17" s="11"/>
      <c r="C17" s="10" t="s">
        <v>41</v>
      </c>
      <c r="D17" s="10"/>
      <c r="E17" s="11" t="s">
        <v>42</v>
      </c>
      <c r="F17" s="11"/>
      <c r="G17" s="10" t="s">
        <v>43</v>
      </c>
      <c r="H17" s="10"/>
    </row>
    <row r="18" spans="1:8" ht="18.75" customHeight="1" x14ac:dyDescent="0.25">
      <c r="A18" s="11" t="s">
        <v>44</v>
      </c>
      <c r="B18" s="11"/>
      <c r="C18" s="10" t="s">
        <v>45</v>
      </c>
      <c r="D18" s="10"/>
      <c r="E18" s="11" t="s">
        <v>46</v>
      </c>
      <c r="F18" s="11"/>
      <c r="G18" s="10" t="s">
        <v>47</v>
      </c>
      <c r="H18" s="10"/>
    </row>
    <row r="19" spans="1:8" ht="18.75" customHeight="1" x14ac:dyDescent="0.25">
      <c r="A19" s="11" t="s">
        <v>48</v>
      </c>
      <c r="B19" s="11"/>
      <c r="C19" s="10" t="s">
        <v>49</v>
      </c>
      <c r="D19" s="10"/>
      <c r="E19" s="11" t="s">
        <v>50</v>
      </c>
      <c r="F19" s="11"/>
      <c r="G19" s="9">
        <v>46477</v>
      </c>
      <c r="H19" s="9"/>
    </row>
    <row r="21" spans="1:8" ht="21.75" customHeight="1" x14ac:dyDescent="0.25">
      <c r="A21" s="12" t="s">
        <v>51</v>
      </c>
      <c r="B21" s="12"/>
      <c r="C21" s="12"/>
      <c r="D21" s="12"/>
      <c r="E21" s="12"/>
      <c r="F21" s="12"/>
      <c r="G21" s="12"/>
      <c r="H21" s="12"/>
    </row>
    <row r="22" spans="1:8" ht="15.75" customHeight="1" x14ac:dyDescent="0.25">
      <c r="A22" s="8" t="s">
        <v>52</v>
      </c>
      <c r="B22" s="8"/>
      <c r="C22" s="8" t="s">
        <v>53</v>
      </c>
      <c r="D22" s="8"/>
      <c r="E22" s="8" t="s">
        <v>54</v>
      </c>
      <c r="F22" s="8"/>
      <c r="G22" s="8" t="s">
        <v>55</v>
      </c>
      <c r="H22" s="8"/>
    </row>
    <row r="23" spans="1:8" ht="30" customHeight="1" x14ac:dyDescent="0.25">
      <c r="A23" s="7">
        <f>SUMPRODUCT((Sichtprüfung!$D$8:$D$27&lt;&gt;"")*1)+SUMPRODUCT((Messungen!$B$8:$B$21&lt;&gt;"")*1)+SUMPRODUCT((Messungen!$B$26:$B$30&lt;&gt;"")*1)</f>
        <v>34</v>
      </c>
      <c r="B23" s="7"/>
      <c r="C23" s="7">
        <f>COUNTIF(Sichtprüfung!$D$8:$D$27,"Bestanden")+COUNTIF(Messungen!$H$8:$H$21,"Bestanden")+COUNTIF(Messungen!$H$26:$H$30,"Bestanden")</f>
        <v>29</v>
      </c>
      <c r="D23" s="7"/>
      <c r="E23" s="7">
        <f>COUNTIF(Sichtprüfung!$D$8:$D$27,"Mangel")+COUNTIF(Messungen!$H$8:$H$21,"Mangel")+COUNTIF(Messungen!$H$26:$H$30,"Mangel")</f>
        <v>3</v>
      </c>
      <c r="F23" s="7"/>
      <c r="G23" s="7">
        <f>COUNTIF(Sichtprüfung!$D$8:$D$27,"Offen")+SUMPRODUCT((Messungen!$B$8:$B$21&lt;&gt;"")*(Messungen!$H$8:$H$21=""))+SUMPRODUCT((Messungen!$B$26:$B$30&lt;&gt;"")*(Messungen!$H$26:$H$30=""))</f>
        <v>1</v>
      </c>
      <c r="H23" s="7"/>
    </row>
    <row r="25" spans="1:8" ht="30" customHeight="1" x14ac:dyDescent="0.25">
      <c r="A25" s="6" t="s">
        <v>56</v>
      </c>
      <c r="B25" s="6"/>
      <c r="C25" s="6"/>
      <c r="D25" s="5" t="str">
        <f>IF($E$23&gt;0,"Mängel festgestellt – keine Gesamtfreigabe",IF($G$23&gt;0,"Prüfung nicht abgeschlossen","Anlage freigegeben"))</f>
        <v>Mängel festgestellt – keine Gesamtfreigabe</v>
      </c>
      <c r="E25" s="5"/>
      <c r="F25" s="5"/>
      <c r="G25" s="5"/>
      <c r="H25" s="5"/>
    </row>
    <row r="27" spans="1:8" ht="21.75" customHeight="1" x14ac:dyDescent="0.25">
      <c r="A27" s="12" t="s">
        <v>57</v>
      </c>
      <c r="B27" s="12"/>
      <c r="C27" s="12"/>
      <c r="D27" s="12"/>
      <c r="E27" s="12"/>
      <c r="F27" s="12"/>
      <c r="G27" s="12"/>
      <c r="H27" s="12"/>
    </row>
    <row r="28" spans="1:8" ht="19.5" customHeight="1" x14ac:dyDescent="0.25">
      <c r="A28" s="15" t="s">
        <v>58</v>
      </c>
      <c r="B28" s="4" t="s">
        <v>59</v>
      </c>
      <c r="C28" s="4"/>
      <c r="D28" s="4"/>
      <c r="E28" s="4" t="s">
        <v>60</v>
      </c>
      <c r="F28" s="4"/>
      <c r="G28" s="15" t="s">
        <v>61</v>
      </c>
      <c r="H28" s="15" t="s">
        <v>62</v>
      </c>
    </row>
    <row r="29" spans="1:8" ht="37.5" customHeight="1" x14ac:dyDescent="0.25">
      <c r="A29" s="16" t="s">
        <v>63</v>
      </c>
      <c r="B29" s="3" t="s">
        <v>64</v>
      </c>
      <c r="C29" s="3"/>
      <c r="D29" s="3"/>
      <c r="E29" s="3" t="s">
        <v>65</v>
      </c>
      <c r="F29" s="3"/>
      <c r="G29" s="17">
        <v>46218</v>
      </c>
      <c r="H29" s="18" t="s">
        <v>2</v>
      </c>
    </row>
    <row r="30" spans="1:8" ht="37.5" customHeight="1" x14ac:dyDescent="0.25">
      <c r="A30" s="16" t="s">
        <v>66</v>
      </c>
      <c r="B30" s="3" t="s">
        <v>67</v>
      </c>
      <c r="C30" s="3"/>
      <c r="D30" s="3"/>
      <c r="E30" s="3" t="s">
        <v>68</v>
      </c>
      <c r="F30" s="3"/>
      <c r="G30" s="17">
        <v>46218</v>
      </c>
      <c r="H30" s="18" t="s">
        <v>2</v>
      </c>
    </row>
    <row r="31" spans="1:8" ht="21.75" customHeight="1" x14ac:dyDescent="0.25">
      <c r="A31" s="16"/>
      <c r="B31" s="3"/>
      <c r="C31" s="3"/>
      <c r="D31" s="3"/>
      <c r="E31" s="3"/>
      <c r="F31" s="3"/>
      <c r="G31" s="18"/>
      <c r="H31" s="18"/>
    </row>
    <row r="32" spans="1:8" ht="21.75" customHeight="1" x14ac:dyDescent="0.25">
      <c r="A32" s="16"/>
      <c r="B32" s="3"/>
      <c r="C32" s="3"/>
      <c r="D32" s="3"/>
      <c r="E32" s="3"/>
      <c r="F32" s="3"/>
      <c r="G32" s="18"/>
      <c r="H32" s="18"/>
    </row>
    <row r="33" spans="1:8" ht="21.75" customHeight="1" x14ac:dyDescent="0.25">
      <c r="A33" s="16"/>
      <c r="B33" s="3"/>
      <c r="C33" s="3"/>
      <c r="D33" s="3"/>
      <c r="E33" s="3"/>
      <c r="F33" s="3"/>
      <c r="G33" s="18"/>
      <c r="H33" s="18"/>
    </row>
    <row r="34" spans="1:8" ht="21.75" customHeight="1" x14ac:dyDescent="0.25">
      <c r="A34" s="16"/>
      <c r="B34" s="3"/>
      <c r="C34" s="3"/>
      <c r="D34" s="3"/>
      <c r="E34" s="3"/>
      <c r="F34" s="3"/>
      <c r="G34" s="18"/>
      <c r="H34" s="18"/>
    </row>
    <row r="36" spans="1:8" ht="21.75" customHeight="1" x14ac:dyDescent="0.25">
      <c r="A36" s="12" t="s">
        <v>69</v>
      </c>
      <c r="B36" s="12"/>
      <c r="C36" s="12"/>
      <c r="D36" s="12"/>
      <c r="E36" s="12"/>
      <c r="F36" s="12"/>
      <c r="G36" s="12"/>
      <c r="H36" s="12"/>
    </row>
    <row r="37" spans="1:8" x14ac:dyDescent="0.25">
      <c r="A37" s="11" t="s">
        <v>70</v>
      </c>
      <c r="B37" s="11"/>
      <c r="C37" s="2" t="str">
        <f>$D$25</f>
        <v>Mängel festgestellt – keine Gesamtfreigabe</v>
      </c>
      <c r="D37" s="2"/>
      <c r="E37" s="11" t="s">
        <v>28</v>
      </c>
      <c r="F37" s="11"/>
      <c r="G37" s="1">
        <f>$G$9</f>
        <v>46197</v>
      </c>
      <c r="H37" s="1"/>
    </row>
    <row r="39" spans="1:8" ht="30" customHeight="1" x14ac:dyDescent="0.25">
      <c r="A39" s="35" t="s">
        <v>71</v>
      </c>
      <c r="B39" s="35"/>
      <c r="C39" s="35"/>
      <c r="D39" s="35"/>
      <c r="E39" s="35" t="s">
        <v>72</v>
      </c>
      <c r="F39" s="35"/>
      <c r="G39" s="35"/>
      <c r="H39" s="35"/>
    </row>
    <row r="41" spans="1:8" ht="21.75" customHeight="1" x14ac:dyDescent="0.25">
      <c r="A41" s="12" t="s">
        <v>73</v>
      </c>
      <c r="B41" s="12"/>
      <c r="C41" s="12"/>
      <c r="D41" s="12"/>
      <c r="E41" s="12"/>
      <c r="F41" s="12"/>
      <c r="G41" s="12"/>
      <c r="H41" s="12"/>
    </row>
    <row r="42" spans="1:8" ht="15" customHeight="1" x14ac:dyDescent="0.25">
      <c r="A42" s="36" t="s">
        <v>74</v>
      </c>
      <c r="B42" s="36"/>
      <c r="C42" s="36"/>
      <c r="D42" s="36"/>
      <c r="E42" s="36"/>
      <c r="F42" s="36"/>
      <c r="G42" s="36"/>
      <c r="H42" s="36"/>
    </row>
    <row r="43" spans="1:8" ht="15" customHeight="1" x14ac:dyDescent="0.25">
      <c r="A43" s="36" t="s">
        <v>75</v>
      </c>
      <c r="B43" s="36"/>
      <c r="C43" s="36"/>
      <c r="D43" s="36"/>
      <c r="E43" s="36"/>
      <c r="F43" s="36"/>
      <c r="G43" s="36"/>
      <c r="H43" s="36"/>
    </row>
    <row r="44" spans="1:8" ht="15" customHeight="1" x14ac:dyDescent="0.25">
      <c r="A44" s="36" t="s">
        <v>76</v>
      </c>
      <c r="B44" s="36"/>
      <c r="C44" s="36"/>
      <c r="D44" s="36"/>
      <c r="E44" s="36"/>
      <c r="F44" s="36"/>
      <c r="G44" s="36"/>
      <c r="H44" s="36"/>
    </row>
    <row r="45" spans="1:8" ht="15" customHeight="1" x14ac:dyDescent="0.25">
      <c r="A45" s="36" t="s">
        <v>77</v>
      </c>
      <c r="B45" s="36"/>
      <c r="C45" s="36"/>
      <c r="D45" s="36"/>
      <c r="E45" s="36"/>
      <c r="F45" s="36"/>
      <c r="G45" s="36"/>
      <c r="H45" s="36"/>
    </row>
    <row r="46" spans="1:8" ht="15" customHeight="1" x14ac:dyDescent="0.25">
      <c r="A46" s="36" t="s">
        <v>78</v>
      </c>
      <c r="B46" s="36"/>
      <c r="C46" s="36"/>
      <c r="D46" s="36"/>
      <c r="E46" s="36"/>
      <c r="F46" s="36"/>
      <c r="G46" s="36"/>
      <c r="H46" s="36"/>
    </row>
  </sheetData>
  <mergeCells count="84">
    <mergeCell ref="A44:H44"/>
    <mergeCell ref="A45:H45"/>
    <mergeCell ref="A46:H46"/>
    <mergeCell ref="A39:D39"/>
    <mergeCell ref="E39:H39"/>
    <mergeCell ref="A41:H41"/>
    <mergeCell ref="A42:H42"/>
    <mergeCell ref="A43:H43"/>
    <mergeCell ref="A36:H36"/>
    <mergeCell ref="A37:B37"/>
    <mergeCell ref="C37:D37"/>
    <mergeCell ref="E37:F37"/>
    <mergeCell ref="G37:H37"/>
    <mergeCell ref="B32:D32"/>
    <mergeCell ref="E32:F32"/>
    <mergeCell ref="B33:D33"/>
    <mergeCell ref="E33:F33"/>
    <mergeCell ref="B34:D34"/>
    <mergeCell ref="E34:F34"/>
    <mergeCell ref="B29:D29"/>
    <mergeCell ref="E29:F29"/>
    <mergeCell ref="B30:D30"/>
    <mergeCell ref="E30:F30"/>
    <mergeCell ref="B31:D31"/>
    <mergeCell ref="E31:F31"/>
    <mergeCell ref="A25:C25"/>
    <mergeCell ref="D25:H25"/>
    <mergeCell ref="A27:H27"/>
    <mergeCell ref="B28:D28"/>
    <mergeCell ref="E28:F28"/>
    <mergeCell ref="A22:B22"/>
    <mergeCell ref="C22:D22"/>
    <mergeCell ref="E22:F22"/>
    <mergeCell ref="G22:H22"/>
    <mergeCell ref="A23:B23"/>
    <mergeCell ref="C23:D23"/>
    <mergeCell ref="E23:F23"/>
    <mergeCell ref="G23:H23"/>
    <mergeCell ref="A19:B19"/>
    <mergeCell ref="C19:D19"/>
    <mergeCell ref="E19:F19"/>
    <mergeCell ref="G19:H19"/>
    <mergeCell ref="A21:H21"/>
    <mergeCell ref="A17:B17"/>
    <mergeCell ref="C17:D17"/>
    <mergeCell ref="E17:F17"/>
    <mergeCell ref="G17:H17"/>
    <mergeCell ref="A18:B18"/>
    <mergeCell ref="C18:D18"/>
    <mergeCell ref="E18:F18"/>
    <mergeCell ref="G18:H18"/>
    <mergeCell ref="A14:B14"/>
    <mergeCell ref="C14:D14"/>
    <mergeCell ref="E14:F14"/>
    <mergeCell ref="G14:H14"/>
    <mergeCell ref="A16:H16"/>
    <mergeCell ref="A12:B12"/>
    <mergeCell ref="C12:D12"/>
    <mergeCell ref="E12:F12"/>
    <mergeCell ref="G12:H12"/>
    <mergeCell ref="A13:B13"/>
    <mergeCell ref="C13:D13"/>
    <mergeCell ref="E13:F13"/>
    <mergeCell ref="G13:H13"/>
    <mergeCell ref="A9:B9"/>
    <mergeCell ref="C9:D9"/>
    <mergeCell ref="E9:F9"/>
    <mergeCell ref="G9:H9"/>
    <mergeCell ref="A11:H11"/>
    <mergeCell ref="A7:B7"/>
    <mergeCell ref="C7:D7"/>
    <mergeCell ref="E7:F7"/>
    <mergeCell ref="G7:H7"/>
    <mergeCell ref="A8:B8"/>
    <mergeCell ref="C8:D8"/>
    <mergeCell ref="E8:F8"/>
    <mergeCell ref="G8:H8"/>
    <mergeCell ref="A2:H2"/>
    <mergeCell ref="A3:H3"/>
    <mergeCell ref="A5:H5"/>
    <mergeCell ref="A6:B6"/>
    <mergeCell ref="C6:D6"/>
    <mergeCell ref="E6:F6"/>
    <mergeCell ref="G6:H6"/>
  </mergeCells>
  <conditionalFormatting sqref="D25">
    <cfRule type="expression" dxfId="13" priority="2">
      <formula>ISNUMBER(SEARCH("Mängel",$D$25))</formula>
    </cfRule>
    <cfRule type="expression" dxfId="12" priority="3">
      <formula>ISNUMBER(SEARCH("nicht abgeschlossen",$D$25))</formula>
    </cfRule>
    <cfRule type="expression" dxfId="11" priority="4">
      <formula>ISNUMBER(SEARCH("freigegeben",$D$25))</formula>
    </cfRule>
  </conditionalFormatting>
  <conditionalFormatting sqref="H29:H34">
    <cfRule type="cellIs" dxfId="10" priority="5" operator="equal">
      <formula>"erledigt"</formula>
    </cfRule>
    <cfRule type="cellIs" dxfId="9" priority="6" operator="equal">
      <formula>"offen"</formula>
    </cfRule>
    <cfRule type="cellIs" dxfId="8" priority="7" operator="equal">
      <formula>"in Bearbeitung"</formula>
    </cfRule>
  </conditionalFormatting>
  <dataValidations count="3">
    <dataValidation type="list" allowBlank="1" sqref="C12" xr:uid="{00000000-0002-0000-0000-000000000000}">
      <formula1>$J$1:$J$5</formula1>
      <formula2>0</formula2>
    </dataValidation>
    <dataValidation type="list" allowBlank="1" sqref="G12" xr:uid="{00000000-0002-0000-0000-000001000000}">
      <formula1>$K$1:$K$3</formula1>
      <formula2>0</formula2>
    </dataValidation>
    <dataValidation type="list" allowBlank="1" sqref="H29:H34" xr:uid="{00000000-0002-0000-0000-000002000000}">
      <formula1>$L$1:$L$3</formula1>
      <formula2>0</formula2>
    </dataValidation>
  </dataValidations>
  <printOptions horizontalCentered="1"/>
  <pageMargins left="0.4" right="0.4" top="0.5" bottom="0.5" header="0.511811023622047" footer="0.511811023622047"/>
  <pageSetup fitToHeight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B2D3A"/>
    <pageSetUpPr fitToPage="1"/>
  </sheetPr>
  <dimension ref="A1:I28"/>
  <sheetViews>
    <sheetView showGridLines="0" zoomScaleNormal="100" workbookViewId="0">
      <pane ySplit="7" topLeftCell="A8" activePane="bottomLeft" state="frozen"/>
      <selection pane="bottomLeft"/>
    </sheetView>
  </sheetViews>
  <sheetFormatPr baseColWidth="10" defaultColWidth="8.7109375" defaultRowHeight="15" x14ac:dyDescent="0.25"/>
  <cols>
    <col min="1" max="1" width="6" customWidth="1"/>
    <col min="2" max="2" width="42" customWidth="1"/>
    <col min="3" max="3" width="26" customWidth="1"/>
    <col min="4" max="4" width="16" customWidth="1"/>
    <col min="5" max="5" width="34" customWidth="1"/>
    <col min="6" max="6" width="13" customWidth="1"/>
    <col min="8" max="9" width="22" hidden="1" customWidth="1"/>
  </cols>
  <sheetData>
    <row r="1" spans="1:8" x14ac:dyDescent="0.25">
      <c r="H1" t="s">
        <v>53</v>
      </c>
    </row>
    <row r="2" spans="1:8" ht="30.75" customHeight="1" x14ac:dyDescent="0.25">
      <c r="A2" s="14" t="s">
        <v>79</v>
      </c>
      <c r="B2" s="14"/>
      <c r="C2" s="14"/>
      <c r="D2" s="14"/>
      <c r="E2" s="14"/>
      <c r="F2" s="14"/>
      <c r="H2" t="s">
        <v>80</v>
      </c>
    </row>
    <row r="3" spans="1:8" ht="16.5" customHeight="1" x14ac:dyDescent="0.25">
      <c r="A3" s="13" t="s">
        <v>81</v>
      </c>
      <c r="B3" s="13"/>
      <c r="C3" s="13"/>
      <c r="D3" s="13"/>
      <c r="E3" s="13"/>
      <c r="F3" s="13"/>
      <c r="H3" t="s">
        <v>82</v>
      </c>
    </row>
    <row r="4" spans="1:8" ht="15.75" customHeight="1" x14ac:dyDescent="0.25">
      <c r="A4" s="37" t="str">
        <f>" Objekt: "&amp;Prüfprotokoll!$C$6&amp;"      Verteiler: "&amp;Prüfprotokoll!$C$8&amp;"      Prüfer: "&amp;Prüfprotokoll!$C$17&amp;"      Datum: "&amp;TEXT(DAY(Prüfprotokoll!$G$9),"00")&amp;"."&amp;TEXT(MONTH(Prüfprotokoll!$G$9),"00")&amp;"."&amp;YEAR(Prüfprotokoll!$G$9)</f>
        <v xml:space="preserve"> Objekt: Bürogebäude Nordflügel – Neubau      Verteiler: UV-2 / Abgänge 1–12      Prüfer: M. Hollmann      Datum: 24.06.2026</v>
      </c>
      <c r="B4" s="37"/>
      <c r="C4" s="37"/>
      <c r="D4" s="37"/>
      <c r="E4" s="37"/>
      <c r="F4" s="37"/>
      <c r="H4" t="s">
        <v>83</v>
      </c>
    </row>
    <row r="6" spans="1:8" ht="21.75" customHeight="1" x14ac:dyDescent="0.25">
      <c r="A6" s="12" t="s">
        <v>84</v>
      </c>
      <c r="B6" s="12"/>
      <c r="C6" s="12"/>
      <c r="D6" s="12"/>
      <c r="E6" s="12"/>
      <c r="F6" s="12"/>
    </row>
    <row r="7" spans="1:8" ht="25.5" customHeight="1" x14ac:dyDescent="0.25">
      <c r="A7" s="19" t="s">
        <v>58</v>
      </c>
      <c r="B7" s="19" t="s">
        <v>85</v>
      </c>
      <c r="C7" s="19" t="s">
        <v>86</v>
      </c>
      <c r="D7" s="19" t="s">
        <v>62</v>
      </c>
      <c r="E7" s="19" t="s">
        <v>87</v>
      </c>
      <c r="F7" s="19" t="s">
        <v>88</v>
      </c>
    </row>
    <row r="8" spans="1:8" ht="27.75" customHeight="1" x14ac:dyDescent="0.25">
      <c r="A8" s="16" t="s">
        <v>89</v>
      </c>
      <c r="B8" s="20" t="s">
        <v>90</v>
      </c>
      <c r="C8" s="20" t="s">
        <v>91</v>
      </c>
      <c r="D8" s="21" t="s">
        <v>53</v>
      </c>
      <c r="E8" s="20"/>
      <c r="F8" s="20"/>
    </row>
    <row r="9" spans="1:8" ht="27.75" customHeight="1" x14ac:dyDescent="0.25">
      <c r="A9" s="16" t="s">
        <v>92</v>
      </c>
      <c r="B9" s="22" t="s">
        <v>93</v>
      </c>
      <c r="C9" s="22" t="s">
        <v>94</v>
      </c>
      <c r="D9" s="21" t="s">
        <v>53</v>
      </c>
      <c r="E9" s="22"/>
      <c r="F9" s="22"/>
    </row>
    <row r="10" spans="1:8" ht="27.75" customHeight="1" x14ac:dyDescent="0.25">
      <c r="A10" s="16" t="s">
        <v>95</v>
      </c>
      <c r="B10" s="20" t="s">
        <v>96</v>
      </c>
      <c r="C10" s="20" t="s">
        <v>97</v>
      </c>
      <c r="D10" s="21" t="s">
        <v>53</v>
      </c>
      <c r="E10" s="20" t="s">
        <v>98</v>
      </c>
      <c r="F10" s="20"/>
    </row>
    <row r="11" spans="1:8" ht="27.75" customHeight="1" x14ac:dyDescent="0.25">
      <c r="A11" s="16" t="s">
        <v>99</v>
      </c>
      <c r="B11" s="22" t="s">
        <v>100</v>
      </c>
      <c r="C11" s="22" t="s">
        <v>101</v>
      </c>
      <c r="D11" s="21" t="s">
        <v>53</v>
      </c>
      <c r="E11" s="22"/>
      <c r="F11" s="22"/>
    </row>
    <row r="12" spans="1:8" ht="27.75" customHeight="1" x14ac:dyDescent="0.25">
      <c r="A12" s="16" t="s">
        <v>102</v>
      </c>
      <c r="B12" s="20" t="s">
        <v>103</v>
      </c>
      <c r="C12" s="20" t="s">
        <v>104</v>
      </c>
      <c r="D12" s="21" t="s">
        <v>53</v>
      </c>
      <c r="E12" s="20"/>
      <c r="F12" s="20"/>
    </row>
    <row r="13" spans="1:8" ht="27.75" customHeight="1" x14ac:dyDescent="0.25">
      <c r="A13" s="16" t="s">
        <v>105</v>
      </c>
      <c r="B13" s="22" t="s">
        <v>106</v>
      </c>
      <c r="C13" s="22" t="s">
        <v>107</v>
      </c>
      <c r="D13" s="21" t="s">
        <v>53</v>
      </c>
      <c r="E13" s="22"/>
      <c r="F13" s="22"/>
    </row>
    <row r="14" spans="1:8" ht="27.75" customHeight="1" x14ac:dyDescent="0.25">
      <c r="A14" s="16" t="s">
        <v>108</v>
      </c>
      <c r="B14" s="20" t="s">
        <v>109</v>
      </c>
      <c r="C14" s="20" t="s">
        <v>110</v>
      </c>
      <c r="D14" s="21" t="s">
        <v>53</v>
      </c>
      <c r="E14" s="20"/>
      <c r="F14" s="20"/>
    </row>
    <row r="15" spans="1:8" ht="27.75" customHeight="1" x14ac:dyDescent="0.25">
      <c r="A15" s="16" t="s">
        <v>111</v>
      </c>
      <c r="B15" s="22" t="s">
        <v>112</v>
      </c>
      <c r="C15" s="22" t="s">
        <v>113</v>
      </c>
      <c r="D15" s="21" t="s">
        <v>53</v>
      </c>
      <c r="E15" s="22"/>
      <c r="F15" s="22"/>
    </row>
    <row r="16" spans="1:8" ht="27.75" customHeight="1" x14ac:dyDescent="0.25">
      <c r="A16" s="16" t="s">
        <v>114</v>
      </c>
      <c r="B16" s="20" t="s">
        <v>115</v>
      </c>
      <c r="C16" s="20" t="s">
        <v>116</v>
      </c>
      <c r="D16" s="21" t="s">
        <v>53</v>
      </c>
      <c r="E16" s="20"/>
      <c r="F16" s="20"/>
    </row>
    <row r="17" spans="1:6" ht="27.75" customHeight="1" x14ac:dyDescent="0.25">
      <c r="A17" s="16" t="s">
        <v>117</v>
      </c>
      <c r="B17" s="22" t="s">
        <v>118</v>
      </c>
      <c r="C17" s="22" t="s">
        <v>119</v>
      </c>
      <c r="D17" s="21" t="s">
        <v>53</v>
      </c>
      <c r="E17" s="22"/>
      <c r="F17" s="22"/>
    </row>
    <row r="18" spans="1:6" ht="27.75" customHeight="1" x14ac:dyDescent="0.25">
      <c r="A18" s="16" t="s">
        <v>120</v>
      </c>
      <c r="B18" s="20" t="s">
        <v>121</v>
      </c>
      <c r="C18" s="20" t="s">
        <v>122</v>
      </c>
      <c r="D18" s="21" t="s">
        <v>80</v>
      </c>
      <c r="E18" s="20" t="s">
        <v>123</v>
      </c>
      <c r="F18" s="20" t="s">
        <v>124</v>
      </c>
    </row>
    <row r="19" spans="1:6" ht="27.75" customHeight="1" x14ac:dyDescent="0.25">
      <c r="A19" s="16" t="s">
        <v>125</v>
      </c>
      <c r="B19" s="22" t="s">
        <v>126</v>
      </c>
      <c r="C19" s="22" t="s">
        <v>127</v>
      </c>
      <c r="D19" s="21" t="s">
        <v>53</v>
      </c>
      <c r="E19" s="22"/>
      <c r="F19" s="22"/>
    </row>
    <row r="20" spans="1:6" ht="27.75" customHeight="1" x14ac:dyDescent="0.25">
      <c r="A20" s="16" t="s">
        <v>128</v>
      </c>
      <c r="B20" s="20" t="s">
        <v>129</v>
      </c>
      <c r="C20" s="20" t="s">
        <v>130</v>
      </c>
      <c r="D20" s="21" t="s">
        <v>53</v>
      </c>
      <c r="E20" s="20"/>
      <c r="F20" s="20"/>
    </row>
    <row r="21" spans="1:6" ht="27.75" customHeight="1" x14ac:dyDescent="0.25">
      <c r="A21" s="16" t="s">
        <v>131</v>
      </c>
      <c r="B21" s="22" t="s">
        <v>132</v>
      </c>
      <c r="C21" s="22" t="s">
        <v>133</v>
      </c>
      <c r="D21" s="21" t="s">
        <v>53</v>
      </c>
      <c r="E21" s="22"/>
      <c r="F21" s="22"/>
    </row>
    <row r="22" spans="1:6" ht="27.75" customHeight="1" x14ac:dyDescent="0.25">
      <c r="A22" s="16" t="s">
        <v>134</v>
      </c>
      <c r="B22" s="20" t="s">
        <v>135</v>
      </c>
      <c r="C22" s="20" t="s">
        <v>136</v>
      </c>
      <c r="D22" s="21" t="s">
        <v>83</v>
      </c>
      <c r="E22" s="20" t="s">
        <v>137</v>
      </c>
      <c r="F22" s="20"/>
    </row>
    <row r="23" spans="1:6" ht="27.75" customHeight="1" x14ac:dyDescent="0.25">
      <c r="A23" s="16" t="s">
        <v>138</v>
      </c>
      <c r="B23" s="22" t="s">
        <v>139</v>
      </c>
      <c r="C23" s="22" t="s">
        <v>140</v>
      </c>
      <c r="D23" s="21" t="s">
        <v>53</v>
      </c>
      <c r="E23" s="22"/>
      <c r="F23" s="22"/>
    </row>
    <row r="24" spans="1:6" ht="27.75" customHeight="1" x14ac:dyDescent="0.25">
      <c r="A24" s="16" t="s">
        <v>141</v>
      </c>
      <c r="B24" s="20" t="s">
        <v>142</v>
      </c>
      <c r="C24" s="20" t="s">
        <v>143</v>
      </c>
      <c r="D24" s="21" t="s">
        <v>53</v>
      </c>
      <c r="E24" s="20"/>
      <c r="F24" s="20"/>
    </row>
    <row r="25" spans="1:6" ht="27.75" customHeight="1" x14ac:dyDescent="0.25">
      <c r="A25" s="16" t="s">
        <v>144</v>
      </c>
      <c r="B25" s="22" t="s">
        <v>145</v>
      </c>
      <c r="C25" s="22" t="s">
        <v>146</v>
      </c>
      <c r="D25" s="21" t="s">
        <v>82</v>
      </c>
      <c r="E25" s="22" t="s">
        <v>147</v>
      </c>
      <c r="F25" s="22"/>
    </row>
    <row r="26" spans="1:6" ht="24" customHeight="1" x14ac:dyDescent="0.25">
      <c r="A26" s="16"/>
      <c r="B26" s="20"/>
      <c r="C26" s="20"/>
      <c r="D26" s="21"/>
      <c r="E26" s="20"/>
      <c r="F26" s="20"/>
    </row>
    <row r="27" spans="1:6" ht="24" customHeight="1" x14ac:dyDescent="0.25">
      <c r="A27" s="16"/>
      <c r="B27" s="22"/>
      <c r="C27" s="22"/>
      <c r="D27" s="21"/>
      <c r="E27" s="22"/>
      <c r="F27" s="22"/>
    </row>
    <row r="28" spans="1:6" ht="21.75" customHeight="1" x14ac:dyDescent="0.25">
      <c r="A28" s="38" t="s">
        <v>148</v>
      </c>
      <c r="B28" s="38"/>
      <c r="C28" s="38"/>
      <c r="D28" s="23">
        <f>COUNTIF($D$8:$D$27,"Bestanden")</f>
        <v>15</v>
      </c>
      <c r="E28" s="24">
        <f>COUNTIF($D$8:$D$27,"Mangel")</f>
        <v>1</v>
      </c>
      <c r="F28" s="25">
        <f>COUNTIF($D$8:$D$27,"Offen")</f>
        <v>1</v>
      </c>
    </row>
  </sheetData>
  <autoFilter ref="A7:F27" xr:uid="{00000000-0009-0000-0000-000001000000}"/>
  <mergeCells count="5">
    <mergeCell ref="A2:F2"/>
    <mergeCell ref="A3:F3"/>
    <mergeCell ref="A4:F4"/>
    <mergeCell ref="A6:F6"/>
    <mergeCell ref="A28:C28"/>
  </mergeCells>
  <conditionalFormatting sqref="D8:D27">
    <cfRule type="cellIs" dxfId="7" priority="2" operator="equal">
      <formula>"Bestanden"</formula>
    </cfRule>
    <cfRule type="cellIs" dxfId="6" priority="3" operator="equal">
      <formula>"Mangel"</formula>
    </cfRule>
    <cfRule type="cellIs" dxfId="5" priority="4" operator="equal">
      <formula>"Offen"</formula>
    </cfRule>
    <cfRule type="cellIs" dxfId="4" priority="5" operator="equal">
      <formula>"Nicht zutreffend"</formula>
    </cfRule>
  </conditionalFormatting>
  <dataValidations count="1">
    <dataValidation type="list" allowBlank="1" sqref="D8:D27" xr:uid="{00000000-0002-0000-0100-000000000000}">
      <formula1>$H$1:$H$4</formula1>
      <formula2>0</formula2>
    </dataValidation>
  </dataValidations>
  <printOptions horizontalCentered="1"/>
  <pageMargins left="0.4" right="0.4" top="0.5" bottom="0.5" header="0.511811023622047" footer="0.511811023622047"/>
  <pageSetup fitToHeight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B2D3A"/>
    <pageSetUpPr fitToPage="1"/>
  </sheetPr>
  <dimension ref="A1:O38"/>
  <sheetViews>
    <sheetView showGridLines="0" zoomScaleNormal="100" workbookViewId="0">
      <pane ySplit="7" topLeftCell="A8" activePane="bottomLeft" state="frozen"/>
      <selection pane="bottomLeft"/>
    </sheetView>
  </sheetViews>
  <sheetFormatPr baseColWidth="10" defaultColWidth="8.7109375" defaultRowHeight="15" x14ac:dyDescent="0.25"/>
  <cols>
    <col min="1" max="1" width="6" customWidth="1"/>
    <col min="2" max="2" width="26" customWidth="1"/>
    <col min="3" max="3" width="27" customWidth="1"/>
    <col min="4" max="4" width="11" customWidth="1"/>
    <col min="5" max="5" width="15" customWidth="1"/>
    <col min="6" max="6" width="9" customWidth="1"/>
    <col min="7" max="7" width="11" customWidth="1"/>
    <col min="8" max="8" width="14" customWidth="1"/>
    <col min="9" max="9" width="24" customWidth="1"/>
    <col min="11" max="15" width="20" hidden="1" customWidth="1"/>
  </cols>
  <sheetData>
    <row r="1" spans="1:15" x14ac:dyDescent="0.25">
      <c r="K1" t="s">
        <v>149</v>
      </c>
      <c r="L1" t="s">
        <v>150</v>
      </c>
      <c r="M1" t="s">
        <v>151</v>
      </c>
      <c r="N1" t="s">
        <v>152</v>
      </c>
      <c r="O1">
        <v>10</v>
      </c>
    </row>
    <row r="2" spans="1:15" ht="30.75" customHeight="1" x14ac:dyDescent="0.25">
      <c r="A2" s="14" t="s">
        <v>153</v>
      </c>
      <c r="B2" s="14"/>
      <c r="C2" s="14"/>
      <c r="D2" s="14"/>
      <c r="E2" s="14"/>
      <c r="F2" s="14"/>
      <c r="G2" s="14"/>
      <c r="H2" s="14"/>
      <c r="I2" s="14"/>
      <c r="K2" t="s">
        <v>154</v>
      </c>
      <c r="L2" t="s">
        <v>155</v>
      </c>
      <c r="M2" t="s">
        <v>156</v>
      </c>
      <c r="N2" t="s">
        <v>157</v>
      </c>
      <c r="O2">
        <v>30</v>
      </c>
    </row>
    <row r="3" spans="1:15" ht="16.5" customHeight="1" x14ac:dyDescent="0.25">
      <c r="A3" s="13" t="s">
        <v>158</v>
      </c>
      <c r="B3" s="13"/>
      <c r="C3" s="13"/>
      <c r="D3" s="13"/>
      <c r="E3" s="13"/>
      <c r="F3" s="13"/>
      <c r="G3" s="13"/>
      <c r="H3" s="13"/>
      <c r="I3" s="13"/>
      <c r="K3" t="s">
        <v>159</v>
      </c>
      <c r="M3" t="s">
        <v>160</v>
      </c>
      <c r="N3" t="s">
        <v>161</v>
      </c>
      <c r="O3">
        <v>100</v>
      </c>
    </row>
    <row r="4" spans="1:15" ht="15.75" customHeight="1" x14ac:dyDescent="0.25">
      <c r="A4" s="37" t="str">
        <f>" Objekt: "&amp;Prüfprotokoll!$C$6&amp;"      Netzform: "&amp;Prüfprotokoll!$C$12&amp;"      Nennspannung: "&amp;Prüfprotokoll!$C$13&amp;"      Datum: "&amp;TEXT(DAY(Prüfprotokoll!$G$9),"00")&amp;"."&amp;TEXT(MONTH(Prüfprotokoll!$G$9),"00")&amp;"."&amp;YEAR(Prüfprotokoll!$G$9)</f>
        <v xml:space="preserve"> Objekt: Bürogebäude Nordflügel – Neubau      Netzform: TN-C-S      Nennspannung: 230/400 V · 50 Hz      Datum: 24.06.2026</v>
      </c>
      <c r="B4" s="37"/>
      <c r="C4" s="37"/>
      <c r="D4" s="37"/>
      <c r="E4" s="37"/>
      <c r="F4" s="37"/>
      <c r="G4" s="37"/>
      <c r="H4" s="37"/>
      <c r="I4" s="37"/>
      <c r="K4" t="s">
        <v>162</v>
      </c>
      <c r="M4" t="s">
        <v>163</v>
      </c>
      <c r="N4" t="s">
        <v>164</v>
      </c>
      <c r="O4">
        <v>300</v>
      </c>
    </row>
    <row r="5" spans="1:15" x14ac:dyDescent="0.25">
      <c r="K5" t="s">
        <v>165</v>
      </c>
      <c r="M5" t="s">
        <v>166</v>
      </c>
      <c r="O5">
        <v>500</v>
      </c>
    </row>
    <row r="6" spans="1:15" ht="21.75" customHeight="1" x14ac:dyDescent="0.25">
      <c r="A6" s="12" t="s">
        <v>167</v>
      </c>
      <c r="B6" s="12"/>
      <c r="C6" s="12"/>
      <c r="D6" s="12"/>
      <c r="E6" s="12"/>
      <c r="F6" s="12"/>
      <c r="G6" s="12"/>
      <c r="H6" s="12"/>
      <c r="I6" s="12"/>
      <c r="K6" t="s">
        <v>168</v>
      </c>
      <c r="M6" t="s">
        <v>157</v>
      </c>
    </row>
    <row r="7" spans="1:15" ht="25.5" customHeight="1" x14ac:dyDescent="0.25">
      <c r="A7" s="19" t="s">
        <v>58</v>
      </c>
      <c r="B7" s="19" t="s">
        <v>169</v>
      </c>
      <c r="C7" s="19" t="s">
        <v>170</v>
      </c>
      <c r="D7" s="19" t="s">
        <v>171</v>
      </c>
      <c r="E7" s="19" t="s">
        <v>172</v>
      </c>
      <c r="F7" s="19" t="s">
        <v>173</v>
      </c>
      <c r="G7" s="19" t="s">
        <v>174</v>
      </c>
      <c r="H7" s="19" t="s">
        <v>175</v>
      </c>
      <c r="I7" s="19" t="s">
        <v>176</v>
      </c>
      <c r="K7" t="s">
        <v>177</v>
      </c>
      <c r="M7" t="s">
        <v>178</v>
      </c>
    </row>
    <row r="8" spans="1:15" ht="19.5" customHeight="1" x14ac:dyDescent="0.25">
      <c r="A8" s="16" t="s">
        <v>179</v>
      </c>
      <c r="B8" s="26" t="s">
        <v>180</v>
      </c>
      <c r="C8" s="26" t="s">
        <v>149</v>
      </c>
      <c r="D8" s="27">
        <v>1</v>
      </c>
      <c r="E8" s="18" t="s">
        <v>150</v>
      </c>
      <c r="F8" s="18" t="s">
        <v>151</v>
      </c>
      <c r="G8" s="28">
        <v>0.28000000000000003</v>
      </c>
      <c r="H8" s="29" t="str">
        <f t="shared" ref="H8:H21" si="0">IF(OR($D8="",$G8=""),"",IF($E8="Mindestwert",IF($G8&gt;=$D8,"Bestanden","Mangel"),IF($G8&lt;=$D8,"Bestanden","Mangel")))</f>
        <v>Bestanden</v>
      </c>
      <c r="I8" s="30"/>
      <c r="K8" t="s">
        <v>181</v>
      </c>
    </row>
    <row r="9" spans="1:15" ht="19.5" customHeight="1" x14ac:dyDescent="0.25">
      <c r="A9" s="16" t="s">
        <v>182</v>
      </c>
      <c r="B9" s="26" t="s">
        <v>107</v>
      </c>
      <c r="C9" s="26" t="s">
        <v>154</v>
      </c>
      <c r="D9" s="27">
        <v>1</v>
      </c>
      <c r="E9" s="18" t="s">
        <v>150</v>
      </c>
      <c r="F9" s="18" t="s">
        <v>151</v>
      </c>
      <c r="G9" s="28">
        <v>0.42</v>
      </c>
      <c r="H9" s="29" t="str">
        <f t="shared" si="0"/>
        <v>Bestanden</v>
      </c>
      <c r="I9" s="31"/>
    </row>
    <row r="10" spans="1:15" ht="19.5" customHeight="1" x14ac:dyDescent="0.25">
      <c r="A10" s="16" t="s">
        <v>183</v>
      </c>
      <c r="B10" s="26" t="s">
        <v>184</v>
      </c>
      <c r="C10" s="26" t="s">
        <v>159</v>
      </c>
      <c r="D10" s="27">
        <v>1</v>
      </c>
      <c r="E10" s="18" t="s">
        <v>155</v>
      </c>
      <c r="F10" s="18" t="s">
        <v>156</v>
      </c>
      <c r="G10" s="28">
        <v>299</v>
      </c>
      <c r="H10" s="29" t="str">
        <f t="shared" si="0"/>
        <v>Bestanden</v>
      </c>
      <c r="I10" s="30" t="s">
        <v>185</v>
      </c>
    </row>
    <row r="11" spans="1:15" ht="19.5" customHeight="1" x14ac:dyDescent="0.25">
      <c r="A11" s="16" t="s">
        <v>186</v>
      </c>
      <c r="B11" s="26" t="s">
        <v>184</v>
      </c>
      <c r="C11" s="26" t="s">
        <v>162</v>
      </c>
      <c r="D11" s="27">
        <v>1</v>
      </c>
      <c r="E11" s="18" t="s">
        <v>155</v>
      </c>
      <c r="F11" s="18" t="s">
        <v>156</v>
      </c>
      <c r="G11" s="28">
        <v>299</v>
      </c>
      <c r="H11" s="29" t="str">
        <f t="shared" si="0"/>
        <v>Bestanden</v>
      </c>
      <c r="I11" s="31"/>
    </row>
    <row r="12" spans="1:15" ht="19.5" customHeight="1" x14ac:dyDescent="0.25">
      <c r="A12" s="16" t="s">
        <v>187</v>
      </c>
      <c r="B12" s="26" t="s">
        <v>188</v>
      </c>
      <c r="C12" s="26" t="s">
        <v>159</v>
      </c>
      <c r="D12" s="27">
        <v>1</v>
      </c>
      <c r="E12" s="18" t="s">
        <v>155</v>
      </c>
      <c r="F12" s="18" t="s">
        <v>156</v>
      </c>
      <c r="G12" s="28">
        <v>210</v>
      </c>
      <c r="H12" s="29" t="str">
        <f t="shared" si="0"/>
        <v>Bestanden</v>
      </c>
      <c r="I12" s="30"/>
    </row>
    <row r="13" spans="1:15" ht="19.5" customHeight="1" x14ac:dyDescent="0.25">
      <c r="A13" s="16" t="s">
        <v>189</v>
      </c>
      <c r="B13" s="26" t="s">
        <v>188</v>
      </c>
      <c r="C13" s="26" t="s">
        <v>162</v>
      </c>
      <c r="D13" s="27">
        <v>1</v>
      </c>
      <c r="E13" s="18" t="s">
        <v>155</v>
      </c>
      <c r="F13" s="18" t="s">
        <v>156</v>
      </c>
      <c r="G13" s="28">
        <v>0.8</v>
      </c>
      <c r="H13" s="29" t="str">
        <f t="shared" si="0"/>
        <v>Mangel</v>
      </c>
      <c r="I13" s="31" t="s">
        <v>190</v>
      </c>
    </row>
    <row r="14" spans="1:15" ht="19.5" customHeight="1" x14ac:dyDescent="0.25">
      <c r="A14" s="16" t="s">
        <v>191</v>
      </c>
      <c r="B14" s="26" t="s">
        <v>192</v>
      </c>
      <c r="C14" s="26" t="s">
        <v>159</v>
      </c>
      <c r="D14" s="27">
        <v>1</v>
      </c>
      <c r="E14" s="18" t="s">
        <v>155</v>
      </c>
      <c r="F14" s="18" t="s">
        <v>156</v>
      </c>
      <c r="G14" s="28">
        <v>550</v>
      </c>
      <c r="H14" s="29" t="str">
        <f t="shared" si="0"/>
        <v>Bestanden</v>
      </c>
      <c r="I14" s="30"/>
    </row>
    <row r="15" spans="1:15" ht="19.5" customHeight="1" x14ac:dyDescent="0.25">
      <c r="A15" s="16" t="s">
        <v>193</v>
      </c>
      <c r="B15" s="26" t="s">
        <v>184</v>
      </c>
      <c r="C15" s="26" t="s">
        <v>165</v>
      </c>
      <c r="D15" s="27">
        <v>2.87</v>
      </c>
      <c r="E15" s="18" t="s">
        <v>150</v>
      </c>
      <c r="F15" s="18" t="s">
        <v>151</v>
      </c>
      <c r="G15" s="28">
        <v>0.68</v>
      </c>
      <c r="H15" s="29" t="str">
        <f t="shared" si="0"/>
        <v>Bestanden</v>
      </c>
      <c r="I15" s="31" t="s">
        <v>194</v>
      </c>
    </row>
    <row r="16" spans="1:15" ht="19.5" customHeight="1" x14ac:dyDescent="0.25">
      <c r="A16" s="16" t="s">
        <v>195</v>
      </c>
      <c r="B16" s="26" t="s">
        <v>188</v>
      </c>
      <c r="C16" s="26" t="s">
        <v>165</v>
      </c>
      <c r="D16" s="27">
        <v>1.44</v>
      </c>
      <c r="E16" s="18" t="s">
        <v>150</v>
      </c>
      <c r="F16" s="18" t="s">
        <v>151</v>
      </c>
      <c r="G16" s="28">
        <v>0.91</v>
      </c>
      <c r="H16" s="29" t="str">
        <f t="shared" si="0"/>
        <v>Bestanden</v>
      </c>
      <c r="I16" s="30" t="s">
        <v>196</v>
      </c>
    </row>
    <row r="17" spans="1:9" ht="19.5" customHeight="1" x14ac:dyDescent="0.25">
      <c r="A17" s="16" t="s">
        <v>197</v>
      </c>
      <c r="B17" s="26" t="s">
        <v>192</v>
      </c>
      <c r="C17" s="26" t="s">
        <v>165</v>
      </c>
      <c r="D17" s="27">
        <v>1.1499999999999999</v>
      </c>
      <c r="E17" s="18" t="s">
        <v>150</v>
      </c>
      <c r="F17" s="18" t="s">
        <v>151</v>
      </c>
      <c r="G17" s="28">
        <v>0.74</v>
      </c>
      <c r="H17" s="29" t="str">
        <f t="shared" si="0"/>
        <v>Bestanden</v>
      </c>
      <c r="I17" s="31"/>
    </row>
    <row r="18" spans="1:9" ht="19.5" customHeight="1" x14ac:dyDescent="0.25">
      <c r="A18" s="16" t="s">
        <v>198</v>
      </c>
      <c r="B18" s="26" t="s">
        <v>199</v>
      </c>
      <c r="C18" s="26" t="s">
        <v>168</v>
      </c>
      <c r="D18" s="27">
        <v>100</v>
      </c>
      <c r="E18" s="18" t="s">
        <v>150</v>
      </c>
      <c r="F18" s="18" t="s">
        <v>151</v>
      </c>
      <c r="G18" s="28">
        <v>12.5</v>
      </c>
      <c r="H18" s="29" t="str">
        <f t="shared" si="0"/>
        <v>Bestanden</v>
      </c>
      <c r="I18" s="30"/>
    </row>
    <row r="19" spans="1:9" ht="19.5" customHeight="1" x14ac:dyDescent="0.25">
      <c r="A19" s="16" t="s">
        <v>200</v>
      </c>
      <c r="B19" s="26" t="s">
        <v>188</v>
      </c>
      <c r="C19" s="26" t="s">
        <v>177</v>
      </c>
      <c r="D19" s="27">
        <v>3</v>
      </c>
      <c r="E19" s="18" t="s">
        <v>150</v>
      </c>
      <c r="F19" s="18" t="s">
        <v>166</v>
      </c>
      <c r="G19" s="28">
        <v>1.8</v>
      </c>
      <c r="H19" s="29" t="str">
        <f t="shared" si="0"/>
        <v>Bestanden</v>
      </c>
      <c r="I19" s="31" t="s">
        <v>201</v>
      </c>
    </row>
    <row r="20" spans="1:9" ht="19.5" customHeight="1" x14ac:dyDescent="0.25">
      <c r="A20" s="16" t="s">
        <v>202</v>
      </c>
      <c r="B20" s="18"/>
      <c r="C20" s="18"/>
      <c r="D20" s="27"/>
      <c r="E20" s="18"/>
      <c r="F20" s="18"/>
      <c r="G20" s="27"/>
      <c r="H20" s="29" t="str">
        <f t="shared" si="0"/>
        <v/>
      </c>
      <c r="I20" s="32"/>
    </row>
    <row r="21" spans="1:9" ht="19.5" customHeight="1" x14ac:dyDescent="0.25">
      <c r="A21" s="16" t="s">
        <v>203</v>
      </c>
      <c r="B21" s="18"/>
      <c r="C21" s="18"/>
      <c r="D21" s="27"/>
      <c r="E21" s="18"/>
      <c r="F21" s="18"/>
      <c r="G21" s="27"/>
      <c r="H21" s="29" t="str">
        <f t="shared" si="0"/>
        <v/>
      </c>
      <c r="I21" s="33"/>
    </row>
    <row r="22" spans="1:9" ht="21.75" customHeight="1" x14ac:dyDescent="0.25">
      <c r="A22" s="38" t="s">
        <v>204</v>
      </c>
      <c r="B22" s="38"/>
      <c r="C22" s="38"/>
      <c r="D22" s="34">
        <f>COUNTIF($H$8:$H$21,"Bestanden")</f>
        <v>11</v>
      </c>
      <c r="E22" s="24">
        <f>COUNTIF($H$8:$H$21,"Mangel")</f>
        <v>1</v>
      </c>
      <c r="F22" s="39" t="str">
        <f>" von "&amp;SUMPRODUCT(($B$8:$B$21&lt;&gt;"")*1)&amp;" Messungen bewertet"</f>
        <v xml:space="preserve"> von 12 Messungen bewertet</v>
      </c>
      <c r="G22" s="39"/>
      <c r="H22" s="39"/>
      <c r="I22" s="39"/>
    </row>
    <row r="24" spans="1:9" ht="21.75" customHeight="1" x14ac:dyDescent="0.25">
      <c r="A24" s="12" t="s">
        <v>205</v>
      </c>
      <c r="B24" s="12"/>
      <c r="C24" s="12"/>
      <c r="D24" s="12"/>
      <c r="E24" s="12"/>
      <c r="F24" s="12"/>
      <c r="G24" s="12"/>
      <c r="H24" s="12"/>
      <c r="I24" s="12"/>
    </row>
    <row r="25" spans="1:9" ht="25.5" customHeight="1" x14ac:dyDescent="0.25">
      <c r="A25" s="19" t="s">
        <v>58</v>
      </c>
      <c r="B25" s="19" t="s">
        <v>206</v>
      </c>
      <c r="C25" s="19" t="s">
        <v>207</v>
      </c>
      <c r="D25" s="19" t="s">
        <v>208</v>
      </c>
      <c r="E25" s="19" t="s">
        <v>209</v>
      </c>
      <c r="F25" s="19" t="s">
        <v>210</v>
      </c>
      <c r="G25" s="19" t="s">
        <v>211</v>
      </c>
      <c r="H25" s="19" t="s">
        <v>175</v>
      </c>
      <c r="I25" s="19" t="s">
        <v>176</v>
      </c>
    </row>
    <row r="26" spans="1:9" ht="19.5" customHeight="1" x14ac:dyDescent="0.25">
      <c r="A26" s="16" t="s">
        <v>212</v>
      </c>
      <c r="B26" s="26" t="s">
        <v>213</v>
      </c>
      <c r="C26" s="18" t="s">
        <v>157</v>
      </c>
      <c r="D26" s="18">
        <v>30</v>
      </c>
      <c r="E26" s="18">
        <v>21</v>
      </c>
      <c r="F26" s="21">
        <v>24</v>
      </c>
      <c r="G26" s="18">
        <v>300</v>
      </c>
      <c r="H26" s="29" t="str">
        <f>IF(OR($F26="",$G26=""),"",IF(AND($F26&lt;=$G26,IF($E26="",TRUE(),$E26&lt;=$D26)),"Bestanden","Mangel"))</f>
        <v>Bestanden</v>
      </c>
      <c r="I26" s="30"/>
    </row>
    <row r="27" spans="1:9" ht="19.5" customHeight="1" x14ac:dyDescent="0.25">
      <c r="A27" s="16" t="s">
        <v>214</v>
      </c>
      <c r="B27" s="26" t="s">
        <v>215</v>
      </c>
      <c r="C27" s="18" t="s">
        <v>157</v>
      </c>
      <c r="D27" s="18">
        <v>30</v>
      </c>
      <c r="E27" s="18">
        <v>18</v>
      </c>
      <c r="F27" s="21">
        <v>19</v>
      </c>
      <c r="G27" s="18">
        <v>300</v>
      </c>
      <c r="H27" s="29" t="str">
        <f>IF(OR($F27="",$G27=""),"",IF(AND($F27&lt;=$G27,IF($E27="",TRUE(),$E27&lt;=$D27)),"Bestanden","Mangel"))</f>
        <v>Bestanden</v>
      </c>
      <c r="I27" s="31"/>
    </row>
    <row r="28" spans="1:9" ht="19.5" customHeight="1" x14ac:dyDescent="0.25">
      <c r="A28" s="16" t="s">
        <v>216</v>
      </c>
      <c r="B28" s="26" t="s">
        <v>217</v>
      </c>
      <c r="C28" s="18" t="s">
        <v>157</v>
      </c>
      <c r="D28" s="18">
        <v>30</v>
      </c>
      <c r="E28" s="18">
        <v>27</v>
      </c>
      <c r="F28" s="21">
        <v>210</v>
      </c>
      <c r="G28" s="18">
        <v>300</v>
      </c>
      <c r="H28" s="29" t="str">
        <f>IF(OR($F28="",$G28=""),"",IF(AND($F28&lt;=$G28,IF($E28="",TRUE(),$E28&lt;=$D28)),"Bestanden","Mangel"))</f>
        <v>Bestanden</v>
      </c>
      <c r="I28" s="30"/>
    </row>
    <row r="29" spans="1:9" ht="19.5" customHeight="1" x14ac:dyDescent="0.25">
      <c r="A29" s="16" t="s">
        <v>218</v>
      </c>
      <c r="B29" s="26" t="s">
        <v>219</v>
      </c>
      <c r="C29" s="18" t="s">
        <v>161</v>
      </c>
      <c r="D29" s="18">
        <v>30</v>
      </c>
      <c r="E29" s="18">
        <v>33</v>
      </c>
      <c r="F29" s="21">
        <v>41</v>
      </c>
      <c r="G29" s="18">
        <v>300</v>
      </c>
      <c r="H29" s="29" t="str">
        <f>IF(OR($F29="",$G29=""),"",IF(AND($F29&lt;=$G29,IF($E29="",TRUE(),$E29&lt;=$D29)),"Bestanden","Mangel"))</f>
        <v>Mangel</v>
      </c>
      <c r="I29" s="31" t="s">
        <v>220</v>
      </c>
    </row>
    <row r="30" spans="1:9" ht="19.5" customHeight="1" x14ac:dyDescent="0.25">
      <c r="A30" s="16" t="s">
        <v>221</v>
      </c>
      <c r="B30" s="18"/>
      <c r="C30" s="18"/>
      <c r="D30" s="18"/>
      <c r="E30" s="18"/>
      <c r="F30" s="18"/>
      <c r="G30" s="18"/>
      <c r="H30" s="29" t="str">
        <f>IF(OR($F30="",$G30=""),"",IF(AND($F30&lt;=$G30,IF($E30="",TRUE(),$E30&lt;=$D30)),"Bestanden","Mangel"))</f>
        <v/>
      </c>
      <c r="I30" s="32"/>
    </row>
    <row r="31" spans="1:9" ht="21.75" customHeight="1" x14ac:dyDescent="0.25">
      <c r="A31" s="38" t="s">
        <v>222</v>
      </c>
      <c r="B31" s="38"/>
      <c r="C31" s="38"/>
      <c r="D31" s="34">
        <f>COUNTIF($H$26:$H$30,"Bestanden")</f>
        <v>3</v>
      </c>
      <c r="E31" s="24">
        <f>COUNTIF($H$26:$H$30,"Mangel")</f>
        <v>1</v>
      </c>
      <c r="F31" s="39" t="str">
        <f>" von "&amp;SUMPRODUCT(($B$26:$B$30&lt;&gt;"")*1)&amp;" RCD geprüft"</f>
        <v xml:space="preserve"> von 4 RCD geprüft</v>
      </c>
      <c r="G31" s="39"/>
      <c r="H31" s="39"/>
      <c r="I31" s="39"/>
    </row>
    <row r="33" spans="1:9" ht="21.75" customHeight="1" x14ac:dyDescent="0.25">
      <c r="A33" s="12" t="s">
        <v>223</v>
      </c>
      <c r="B33" s="12"/>
      <c r="C33" s="12"/>
      <c r="D33" s="12"/>
      <c r="E33" s="12"/>
      <c r="F33" s="12"/>
      <c r="G33" s="12"/>
      <c r="H33" s="12"/>
      <c r="I33" s="12"/>
    </row>
    <row r="34" spans="1:9" ht="13.5" customHeight="1" x14ac:dyDescent="0.25">
      <c r="A34" s="36" t="s">
        <v>224</v>
      </c>
      <c r="B34" s="36"/>
      <c r="C34" s="36"/>
      <c r="D34" s="36"/>
      <c r="E34" s="36"/>
      <c r="F34" s="36"/>
      <c r="G34" s="36"/>
      <c r="H34" s="36"/>
      <c r="I34" s="36"/>
    </row>
    <row r="35" spans="1:9" ht="13.5" customHeight="1" x14ac:dyDescent="0.25">
      <c r="A35" s="36" t="s">
        <v>225</v>
      </c>
      <c r="B35" s="36"/>
      <c r="C35" s="36"/>
      <c r="D35" s="36"/>
      <c r="E35" s="36"/>
      <c r="F35" s="36"/>
      <c r="G35" s="36"/>
      <c r="H35" s="36"/>
      <c r="I35" s="36"/>
    </row>
    <row r="36" spans="1:9" ht="13.5" customHeight="1" x14ac:dyDescent="0.25">
      <c r="A36" s="36" t="s">
        <v>226</v>
      </c>
      <c r="B36" s="36"/>
      <c r="C36" s="36"/>
      <c r="D36" s="36"/>
      <c r="E36" s="36"/>
      <c r="F36" s="36"/>
      <c r="G36" s="36"/>
      <c r="H36" s="36"/>
      <c r="I36" s="36"/>
    </row>
    <row r="37" spans="1:9" ht="13.5" customHeight="1" x14ac:dyDescent="0.25">
      <c r="A37" s="36" t="s">
        <v>227</v>
      </c>
      <c r="B37" s="36"/>
      <c r="C37" s="36"/>
      <c r="D37" s="36"/>
      <c r="E37" s="36"/>
      <c r="F37" s="36"/>
      <c r="G37" s="36"/>
      <c r="H37" s="36"/>
      <c r="I37" s="36"/>
    </row>
    <row r="38" spans="1:9" ht="13.5" customHeight="1" x14ac:dyDescent="0.25">
      <c r="A38" s="36" t="s">
        <v>228</v>
      </c>
      <c r="B38" s="36"/>
      <c r="C38" s="36"/>
      <c r="D38" s="36"/>
      <c r="E38" s="36"/>
      <c r="F38" s="36"/>
      <c r="G38" s="36"/>
      <c r="H38" s="36"/>
      <c r="I38" s="36"/>
    </row>
  </sheetData>
  <mergeCells count="15">
    <mergeCell ref="A35:I35"/>
    <mergeCell ref="A36:I36"/>
    <mergeCell ref="A37:I37"/>
    <mergeCell ref="A38:I38"/>
    <mergeCell ref="A24:I24"/>
    <mergeCell ref="A31:C31"/>
    <mergeCell ref="F31:I31"/>
    <mergeCell ref="A33:I33"/>
    <mergeCell ref="A34:I34"/>
    <mergeCell ref="A2:I2"/>
    <mergeCell ref="A3:I3"/>
    <mergeCell ref="A4:I4"/>
    <mergeCell ref="A6:I6"/>
    <mergeCell ref="A22:C22"/>
    <mergeCell ref="F22:I22"/>
  </mergeCells>
  <conditionalFormatting sqref="H8:H21">
    <cfRule type="cellIs" dxfId="3" priority="2" operator="equal">
      <formula>"Bestanden"</formula>
    </cfRule>
    <cfRule type="cellIs" dxfId="2" priority="3" operator="equal">
      <formula>"Mangel"</formula>
    </cfRule>
  </conditionalFormatting>
  <conditionalFormatting sqref="H26:H30">
    <cfRule type="cellIs" dxfId="1" priority="4" operator="equal">
      <formula>"Bestanden"</formula>
    </cfRule>
    <cfRule type="cellIs" dxfId="0" priority="5" operator="equal">
      <formula>"Mangel"</formula>
    </cfRule>
  </conditionalFormatting>
  <dataValidations count="5">
    <dataValidation type="list" allowBlank="1" sqref="C8:C21" xr:uid="{00000000-0002-0000-0200-000000000000}">
      <formula1>$K$1:$K$8</formula1>
      <formula2>0</formula2>
    </dataValidation>
    <dataValidation type="list" allowBlank="1" sqref="E8:E21" xr:uid="{00000000-0002-0000-0200-000001000000}">
      <formula1>$L$1:$L$2</formula1>
      <formula2>0</formula2>
    </dataValidation>
    <dataValidation type="list" allowBlank="1" sqref="F8:F21" xr:uid="{00000000-0002-0000-0200-000002000000}">
      <formula1>$M$1:$M$7</formula1>
      <formula2>0</formula2>
    </dataValidation>
    <dataValidation type="list" allowBlank="1" sqref="C26:C30" xr:uid="{00000000-0002-0000-0200-000003000000}">
      <formula1>$N$1:$N$4</formula1>
      <formula2>0</formula2>
    </dataValidation>
    <dataValidation type="list" allowBlank="1" sqref="D26:D30" xr:uid="{00000000-0002-0000-0200-000004000000}">
      <formula1>$O$1:$O$5</formula1>
      <formula2>0</formula2>
    </dataValidation>
  </dataValidations>
  <printOptions horizontalCentered="1"/>
  <pageMargins left="0.4" right="0.4" top="0.5" bottom="0.5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Prüfprotokoll</vt:lpstr>
      <vt:lpstr>Sichtprüfung</vt:lpstr>
      <vt:lpstr>Messungen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2026-08-19T10:53:45Z</dcterms:created>
  <dcterms:modified xsi:type="dcterms:W3CDTF">2026-08-21T09:26:04Z</dcterms:modified>
  <dc:language>en-US</dc:language>
</cp:coreProperties>
</file>