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1A9AF789-09C0-4DC4-A69C-148600A352A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pesenabrechnung" sheetId="1" r:id="rId1"/>
    <sheet name="Parameter" sheetId="2" r:id="rId2"/>
  </sheets>
  <definedNames>
    <definedName name="_xlnm.Print_Area" localSheetId="0">Spesenabrechnung!$A$1:$M$83</definedName>
    <definedName name="_xlnm.Print_Titles" localSheetId="0">Spesenabrechnung!$2:$5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9" i="2" l="1"/>
  <c r="C18" i="2"/>
  <c r="C17" i="2"/>
  <c r="K67" i="1"/>
  <c r="K66" i="1"/>
  <c r="F66" i="1"/>
  <c r="K65" i="1"/>
  <c r="K64" i="1"/>
  <c r="K63" i="1"/>
  <c r="K62" i="1"/>
  <c r="K61" i="1"/>
  <c r="F61" i="1"/>
  <c r="L55" i="1"/>
  <c r="I55" i="1"/>
  <c r="K54" i="1"/>
  <c r="K53" i="1"/>
  <c r="K52" i="1"/>
  <c r="K51" i="1"/>
  <c r="K50" i="1"/>
  <c r="K49" i="1"/>
  <c r="K48" i="1"/>
  <c r="K47" i="1"/>
  <c r="K46" i="1"/>
  <c r="K45" i="1"/>
  <c r="K44" i="1"/>
  <c r="K43" i="1"/>
  <c r="K55" i="1" s="1"/>
  <c r="F67" i="1" s="1"/>
  <c r="I39" i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L28" i="1"/>
  <c r="K28" i="1"/>
  <c r="G28" i="1"/>
  <c r="L27" i="1"/>
  <c r="K27" i="1"/>
  <c r="G27" i="1"/>
  <c r="L26" i="1"/>
  <c r="K26" i="1"/>
  <c r="G26" i="1"/>
  <c r="L25" i="1"/>
  <c r="K25" i="1"/>
  <c r="G25" i="1"/>
  <c r="L24" i="1"/>
  <c r="K24" i="1"/>
  <c r="G24" i="1"/>
  <c r="G23" i="1"/>
  <c r="G22" i="1"/>
  <c r="G21" i="1"/>
  <c r="D16" i="1"/>
  <c r="L39" i="1" l="1"/>
  <c r="K23" i="1"/>
  <c r="L23" i="1" s="1"/>
  <c r="K22" i="1"/>
  <c r="L22" i="1" s="1"/>
  <c r="G29" i="1"/>
  <c r="K21" i="1"/>
  <c r="K29" i="1" s="1"/>
  <c r="L21" i="1" l="1"/>
  <c r="L29" i="1" s="1"/>
  <c r="K60" i="1"/>
  <c r="F60" i="1"/>
  <c r="F59" i="1" l="1"/>
  <c r="F62" i="1" s="1"/>
  <c r="F64" i="1" s="1"/>
  <c r="K59" i="1"/>
  <c r="K68" i="1" s="1"/>
  <c r="H69" i="1" s="1"/>
</calcChain>
</file>

<file path=xl/sharedStrings.xml><?xml version="1.0" encoding="utf-8"?>
<sst xmlns="http://schemas.openxmlformats.org/spreadsheetml/2006/main" count="203" uniqueCount="161">
  <si>
    <t>SPESENABRECHNUNG</t>
  </si>
  <si>
    <t>Musterfirma GmbH</t>
  </si>
  <si>
    <t>Reisekosten- und Auslagenerstattung  ·  Gültige Pauschalen 2026</t>
  </si>
  <si>
    <t>Formular RK-2026  ·  Abrechnung Nr. 0087</t>
  </si>
  <si>
    <t>1   Angaben zur Mitarbeiterin / zum Mitarbeiter</t>
  </si>
  <si>
    <t>Name, Vorname</t>
  </si>
  <si>
    <t>Musterfrau, Anna</t>
  </si>
  <si>
    <t>Unternehmen / Standort</t>
  </si>
  <si>
    <t>Musterfirma GmbH, Berlin</t>
  </si>
  <si>
    <t>Personalnummer</t>
  </si>
  <si>
    <t>P-10457</t>
  </si>
  <si>
    <t>Abteilung / Team</t>
  </si>
  <si>
    <t>Vertrieb Region Nord</t>
  </si>
  <si>
    <t>Kostenstelle</t>
  </si>
  <si>
    <t>4200</t>
  </si>
  <si>
    <t>Vorgesetzte/r (Freigabe)</t>
  </si>
  <si>
    <t>T. Beispielmann</t>
  </si>
  <si>
    <t>IBAN für die Erstattung</t>
  </si>
  <si>
    <t>DE00 1234 5678 9012 3456 78</t>
  </si>
  <si>
    <t>E-Mail / Telefon</t>
  </si>
  <si>
    <t>a.musterfrau@musterfirma.de · +49 30 1234560</t>
  </si>
  <si>
    <t>2   Angaben zur Dienstreise</t>
  </si>
  <si>
    <t>Reiseanlass / Zweck</t>
  </si>
  <si>
    <t>Kundentermine und Projektabstimmung</t>
  </si>
  <si>
    <t>Reiseziel(e)</t>
  </si>
  <si>
    <t>Hamburg, Deutschland</t>
  </si>
  <si>
    <t>Reisebeginn (Datum / Uhrzeit)</t>
  </si>
  <si>
    <t>Reiseende (Datum / Uhrzeit)</t>
  </si>
  <si>
    <t>Gesamtabwesenheit</t>
  </si>
  <si>
    <t>Projekt / Auftragsnummer</t>
  </si>
  <si>
    <t>PRJ-2026-014</t>
  </si>
  <si>
    <t>Genutzte Verkehrsmittel</t>
  </si>
  <si>
    <t>Privater Pkw, ÖPNV, Taxi</t>
  </si>
  <si>
    <t>Abrechnungsdatum</t>
  </si>
  <si>
    <t>3   Verpflegungsmehraufwand (Tagegeld)</t>
  </si>
  <si>
    <t>Datum</t>
  </si>
  <si>
    <t>Reiseziel / Tätigkeit</t>
  </si>
  <si>
    <t>Abwesenheit (Tagesart)</t>
  </si>
  <si>
    <t>Tages-
pauschale</t>
  </si>
  <si>
    <t>Frühstück gestellt</t>
  </si>
  <si>
    <t>Mittag-
essen</t>
  </si>
  <si>
    <t>Abend-
essen</t>
  </si>
  <si>
    <t>Kürzung</t>
  </si>
  <si>
    <t>Betrag</t>
  </si>
  <si>
    <t>Anreise, Kundentermin Vormittag</t>
  </si>
  <si>
    <t>Anreisetag (mit Übernachtung)</t>
  </si>
  <si>
    <t>Workshop beim Kunden</t>
  </si>
  <si>
    <t>Zwischentag – volle 24 Stunden</t>
  </si>
  <si>
    <t>Ja</t>
  </si>
  <si>
    <t>Abschlussgespräch, Rückreise</t>
  </si>
  <si>
    <t>Abreisetag (mit Übernachtung)</t>
  </si>
  <si>
    <t>Summe Verpflegungspauschalen</t>
  </si>
  <si>
    <t>4   Fahrtkosten mit privatem Fahrzeug (Kilometergeld)</t>
  </si>
  <si>
    <t>Strecke (von – nach)</t>
  </si>
  <si>
    <t>Anlass der Fahrt</t>
  </si>
  <si>
    <t>Verkehrsmittel</t>
  </si>
  <si>
    <t>Gefahrene km</t>
  </si>
  <si>
    <t>Satz je km</t>
  </si>
  <si>
    <t>Berlin (Büro) – Hamburg</t>
  </si>
  <si>
    <t>Anreise zum Kundenstandort</t>
  </si>
  <si>
    <t>Privater Pkw</t>
  </si>
  <si>
    <t>Hamburg – Berlin (Büro)</t>
  </si>
  <si>
    <t>Rückreise nach Projektabschluss</t>
  </si>
  <si>
    <t>Summe Fahrtkosten (Kilometergeld)</t>
  </si>
  <si>
    <t>5   Belege und übrige Reisekosten</t>
  </si>
  <si>
    <t>Beleg-Nr.</t>
  </si>
  <si>
    <t>Kategorie</t>
  </si>
  <si>
    <t>Beschreibung</t>
  </si>
  <si>
    <t>Zahlungsart</t>
  </si>
  <si>
    <t>Betrag brutto</t>
  </si>
  <si>
    <t>MwSt.-Satz</t>
  </si>
  <si>
    <t>davon Vorsteuer</t>
  </si>
  <si>
    <t>Beleg beigefügt</t>
  </si>
  <si>
    <t>B-2026-101</t>
  </si>
  <si>
    <t>Parkgebühren &amp; Maut</t>
  </si>
  <si>
    <t>Parkhaus am Kundenstandort, 2 Tage</t>
  </si>
  <si>
    <t>Privat verauslagt</t>
  </si>
  <si>
    <t>B-2026-102</t>
  </si>
  <si>
    <t>Übernachtung</t>
  </si>
  <si>
    <t>Hotel Hamburg, 2 Nächte inkl. Frühstück</t>
  </si>
  <si>
    <t>Firmenkreditkarte</t>
  </si>
  <si>
    <t>B-2026-103</t>
  </si>
  <si>
    <t>Bewirtung &amp; Geschäftsessen</t>
  </si>
  <si>
    <t>Geschäftsessen mit zwei Kundenvertretern</t>
  </si>
  <si>
    <t>B-2026-104</t>
  </si>
  <si>
    <t>Kommunikation &amp; Sonstiges</t>
  </si>
  <si>
    <t>WLAN-Tagespauschale im Hotel</t>
  </si>
  <si>
    <t>B-2026-105</t>
  </si>
  <si>
    <t>Taxi &amp; Fahrdienste</t>
  </si>
  <si>
    <t>Fahrt Hotel – Tagungsort und zurück</t>
  </si>
  <si>
    <t>B-2026-106</t>
  </si>
  <si>
    <t>Fahrtkosten (Bahn, Flug, ÖPNV)</t>
  </si>
  <si>
    <t>Tagesticket Nahverkehr</t>
  </si>
  <si>
    <t>Nein</t>
  </si>
  <si>
    <t>Summe Belege (alle Zahlungsarten)</t>
  </si>
  <si>
    <t>6   Abrechnungsübersicht und Erstattungsbetrag</t>
  </si>
  <si>
    <t>ERSTATTUNGSRECHNUNG</t>
  </si>
  <si>
    <t>GESAMTKOSTEN NACH KATEGORIE</t>
  </si>
  <si>
    <t>Verpflegungsmehraufwand (Pauschalen)</t>
  </si>
  <si>
    <t>Verpflegungspauschalen</t>
  </si>
  <si>
    <t>Fahrtkosten mit privatem Fahrzeug</t>
  </si>
  <si>
    <t>Kilometergeld</t>
  </si>
  <si>
    <t>Belege – privat verauslagt</t>
  </si>
  <si>
    <t>Zwischensumme erstattungsfähige Kosten</t>
  </si>
  <si>
    <t>Mietwagen &amp; Kraftstoff</t>
  </si>
  <si>
    <t>abzüglich erhaltener Reisekostenvorschuss</t>
  </si>
  <si>
    <t>AUSZAHLUNGSBETRAG AN MITARBEITENDE</t>
  </si>
  <si>
    <t>Nachrichtlich: mit Firmenkreditkarte bezahlt</t>
  </si>
  <si>
    <t>Nachrichtlich: enthaltene Vorsteuer</t>
  </si>
  <si>
    <t>Gesamtkosten der Dienstreise</t>
  </si>
  <si>
    <t>7   Bestätigung und Freigabe</t>
  </si>
  <si>
    <t>Ich versichere, dass die angegebenen Aufwendungen ausschließlich dienstlich veranlasst waren, tatsächlich entstanden sind und keine andere Erstattung für dieselben Aufwendungen beantragt wurde. Alle erforderlichen Belege liegen dieser Abrechnung bei.</t>
  </si>
  <si>
    <t>Ort, Datum</t>
  </si>
  <si>
    <t>Unterschrift Mitarbeiter/in</t>
  </si>
  <si>
    <t>Freigabe Vorgesetzte/r  ·  Sachliche Prüfung</t>
  </si>
  <si>
    <t>HINWEISE ZUM AUSFÜLLEN</t>
  </si>
  <si>
    <t>•   Beige hinterlegte Felder sind Eingabefelder. Alle übrigen Felder enthalten Formeln und berechnen sich automatisch – bitte nicht überschreiben.</t>
  </si>
  <si>
    <t>•   Tagesart, Verkehrsmittel, Kategorie, Zahlungsart, MwSt.-Satz und Ja/Nein sind Auswahllisten. Die Werte stammen aus dem Blatt „Parameter“ und lassen sich dort zentral pflegen.</t>
  </si>
  <si>
    <t>•   Gestellte Mahlzeiten kürzen die Tagespauschale automatisch: 20 % für das Frühstück, je 40 % für Mittag- und Abendessen. Die Kürzung wird nie höher als die Pauschale selbst.</t>
  </si>
  <si>
    <t>•   Belege ohne Nachweis werden rot markiert und in der Regel nicht erstattet. Digitale Kopien sind zulässig, sofern sie lesbar und unverändert archiviert werden.</t>
  </si>
  <si>
    <t>•   Auslandsreisen: Es gelten länderspezifische Pauschalen. Tragen Sie die abweichenden Beträge im Blatt „Parameter“ ein, die Abrechnung rechnet damit sofort weiter.</t>
  </si>
  <si>
    <t>•   Abrechnung und Belege sind zehn Jahre aufzubewahren (§ 147 AO). Diese Vorlage dient der Arbeitserleichterung und ersetzt keine steuerliche Beratung.</t>
  </si>
  <si>
    <t>PARAMETER UND STAMMLISTEN</t>
  </si>
  <si>
    <t>Zentrale Sätze für das Kalenderjahr 2026 – hier anpassen, die Abrechnung rechnet automatisch neu.</t>
  </si>
  <si>
    <t>Verpflegungspauschalen Inland 2026</t>
  </si>
  <si>
    <t>Abwesenheit / Tagesart</t>
  </si>
  <si>
    <t>Pauschale</t>
  </si>
  <si>
    <t>Anwendung</t>
  </si>
  <si>
    <t>Eintägig – weniger als 8 Stunden</t>
  </si>
  <si>
    <t>Kein Anspruch auf eine Verpflegungspauschale</t>
  </si>
  <si>
    <t>Eintägig – mehr als 8 Stunden</t>
  </si>
  <si>
    <t>Reise ohne Übernachtung, Abwesenheit über 8 Stunden</t>
  </si>
  <si>
    <t>Ohne Mindestabwesenheit ansetzbar</t>
  </si>
  <si>
    <t>Jeder volle Kalendertag einer mehrtägigen Reise</t>
  </si>
  <si>
    <t>Kürzung der Tagespauschale bei gestellten Mahlzeiten</t>
  </si>
  <si>
    <t>Mahlzeit</t>
  </si>
  <si>
    <t>Kürzungsbetrag</t>
  </si>
  <si>
    <t>Berechnungsgrundlage</t>
  </si>
  <si>
    <t>Frühstück</t>
  </si>
  <si>
    <t>20 % der vollen Tagespauschale (24 Stunden)</t>
  </si>
  <si>
    <t>Mittagessen</t>
  </si>
  <si>
    <t>40 % der vollen Tagespauschale (24 Stunden)</t>
  </si>
  <si>
    <t>Abendessen</t>
  </si>
  <si>
    <t>Kilometerpauschalen für private Fahrzeuge</t>
  </si>
  <si>
    <t>Hinweis</t>
  </si>
  <si>
    <t>Je tatsächlich gefahrenem Kilometer, Hin- und Rückweg</t>
  </si>
  <si>
    <t>Motorrad / Roller / Moped</t>
  </si>
  <si>
    <t>Je tatsächlich gefahrenem Kilometer</t>
  </si>
  <si>
    <t>Abweichender Satz (betriebliche Regelung)</t>
  </si>
  <si>
    <t>Frei belegbar, z. B. für Firmenfahrzeuge oder interne Regeln</t>
  </si>
  <si>
    <t>Kategorien für Belege (Auswahlliste)</t>
  </si>
  <si>
    <t>Tickets für Bahn, Flug, Fernbus und Nahverkehr</t>
  </si>
  <si>
    <t>Mietwagenrechnung, Tank- und Ladekosten</t>
  </si>
  <si>
    <t>Taxi, Fahrdienste und Transfers am Zielort</t>
  </si>
  <si>
    <t>Hotelrechnung; ein enthaltenes Frühstück kürzt die Tagespauschale</t>
  </si>
  <si>
    <t>Bewirtungsbeleg mit Anlass und Teilnehmenden</t>
  </si>
  <si>
    <t>Parkhaus, Parkscheine, Maut- und Vignettenkosten</t>
  </si>
  <si>
    <t>WLAN, Telefon, Tagungsunterlagen und übrige Nebenkosten</t>
  </si>
  <si>
    <t>Zahlungsart, Steuersätze und Auswahlwerte</t>
  </si>
  <si>
    <t>Ja / Nein</t>
  </si>
  <si>
    <t>Rechtsgrundlage der Pauschalen: § 9 Abs. 4a EStG (Verpflegung) und § 9 Abs. 1 Satz 3 Nr. 4a EStG (Kilometer). Für Auslandsreisen gelten länderspezifische Sätze; diese können oben in den blau geschriebenen Feldern überschrieben werden. Blau = manuelle Eingabe, dunkelblau = Formel.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</si>
</sst>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\.mm\.yyyy"/>
    <numFmt numFmtId="165" formatCode="hh:mm&quot; Uhr&quot;"/>
    <numFmt numFmtId="166" formatCode="0.0&quot; Std.&quot;"/>
    <numFmt numFmtId="167" formatCode="#,##0.00&quot; €&quot;"/>
    <numFmt numFmtId="168" formatCode="#,##0&quot; km&quot;"/>
    <numFmt numFmtId="169" formatCode="0.00&quot; €/km&quot;"/>
    <numFmt numFmtId="170" formatCode="0\ %"/>
  </numFmts>
  <fonts count="19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E8D5BC"/>
      <name val="Calibri"/>
      <charset val="1"/>
    </font>
    <font>
      <b/>
      <sz val="11"/>
      <color rgb="FF0F2A44"/>
      <name val="Calibri"/>
      <charset val="1"/>
    </font>
    <font>
      <sz val="9.5"/>
      <color rgb="FF5A6875"/>
      <name val="Calibri"/>
      <charset val="1"/>
    </font>
    <font>
      <sz val="10.5"/>
      <color rgb="FF1A1A1A"/>
      <name val="Calibri"/>
      <charset val="1"/>
    </font>
    <font>
      <sz val="10"/>
      <color rgb="FF1C4E80"/>
      <name val="Calibri"/>
      <charset val="1"/>
    </font>
    <font>
      <b/>
      <sz val="9"/>
      <color rgb="FFFFFFFF"/>
      <name val="Calibri"/>
      <charset val="1"/>
    </font>
    <font>
      <sz val="10"/>
      <color rgb="FF1A1A1A"/>
      <name val="Calibri"/>
      <charset val="1"/>
    </font>
    <font>
      <b/>
      <sz val="10"/>
      <color rgb="FF0F2A44"/>
      <name val="Calibri"/>
      <charset val="1"/>
    </font>
    <font>
      <sz val="8.5"/>
      <color rgb="FF5A6875"/>
      <name val="Calibri"/>
      <charset val="1"/>
    </font>
    <font>
      <b/>
      <sz val="9"/>
      <color rgb="FFB87333"/>
      <name val="Calibri"/>
      <charset val="1"/>
    </font>
    <font>
      <b/>
      <sz val="10"/>
      <color rgb="FF0000FF"/>
      <name val="Calibri"/>
      <charset val="1"/>
    </font>
    <font>
      <b/>
      <sz val="13"/>
      <color rgb="FFFFFFFF"/>
      <name val="Calibri"/>
      <charset val="1"/>
    </font>
    <font>
      <sz val="10"/>
      <color rgb="FF5A6875"/>
      <name val="Calibri"/>
      <charset val="1"/>
    </font>
    <font>
      <sz val="9"/>
      <color rgb="FF5A6875"/>
      <name val="Calibri"/>
      <charset val="1"/>
    </font>
    <font>
      <b/>
      <sz val="14"/>
      <color rgb="FFFFFFFF"/>
      <name val="Calibri"/>
      <charset val="1"/>
    </font>
    <font>
      <b/>
      <sz val="10"/>
      <color rgb="FF1C4E8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0F2A44"/>
        <bgColor rgb="FF1A1A1A"/>
      </patternFill>
    </fill>
    <fill>
      <patternFill patternType="solid">
        <fgColor rgb="FFB87333"/>
        <bgColor rgb="FF808080"/>
      </patternFill>
    </fill>
    <fill>
      <patternFill patternType="solid">
        <fgColor rgb="FFE4EAF1"/>
        <bgColor rgb="FFF4F7FA"/>
      </patternFill>
    </fill>
    <fill>
      <patternFill patternType="solid">
        <fgColor rgb="FFFFFFFF"/>
        <bgColor rgb="FFF4F7FA"/>
      </patternFill>
    </fill>
    <fill>
      <patternFill patternType="solid">
        <fgColor rgb="FFFDF6EA"/>
        <bgColor rgb="FFF4F7FA"/>
      </patternFill>
    </fill>
    <fill>
      <patternFill patternType="solid">
        <fgColor rgb="FFF4F7FA"/>
        <bgColor rgb="FFFDF6EA"/>
      </patternFill>
    </fill>
  </fills>
  <borders count="9">
    <border>
      <left/>
      <right/>
      <top/>
      <bottom/>
      <diagonal/>
    </border>
    <border>
      <left style="medium">
        <color rgb="FFB87333"/>
      </left>
      <right/>
      <top/>
      <bottom style="thin">
        <color rgb="FFC3CDD9"/>
      </bottom>
      <diagonal/>
    </border>
    <border>
      <left style="thin">
        <color rgb="FFC3CDD9"/>
      </left>
      <right style="thin">
        <color rgb="FFC3CDD9"/>
      </right>
      <top style="thin">
        <color rgb="FFC3CDD9"/>
      </top>
      <bottom style="thin">
        <color rgb="FFC3CDD9"/>
      </bottom>
      <diagonal/>
    </border>
    <border>
      <left style="hair">
        <color rgb="FFC3CDD9"/>
      </left>
      <right style="hair">
        <color rgb="FFC3CDD9"/>
      </right>
      <top style="hair">
        <color rgb="FFC3CDD9"/>
      </top>
      <bottom style="hair">
        <color rgb="FFC3CDD9"/>
      </bottom>
      <diagonal/>
    </border>
    <border>
      <left style="thin">
        <color rgb="FFFFFFFF"/>
      </left>
      <right style="thin">
        <color rgb="FFFFFFFF"/>
      </right>
      <top/>
      <bottom style="thin">
        <color rgb="FFB87333"/>
      </bottom>
      <diagonal/>
    </border>
    <border>
      <left/>
      <right/>
      <top style="thin">
        <color rgb="FF0F2A44"/>
      </top>
      <bottom style="double">
        <color rgb="FF0F2A44"/>
      </bottom>
      <diagonal/>
    </border>
    <border>
      <left/>
      <right/>
      <top/>
      <bottom style="hair">
        <color rgb="FFC3CDD9"/>
      </bottom>
      <diagonal/>
    </border>
    <border>
      <left/>
      <right/>
      <top style="thin">
        <color rgb="FF0F2A44"/>
      </top>
      <bottom style="thin">
        <color rgb="FF0F2A44"/>
      </bottom>
      <diagonal/>
    </border>
    <border>
      <left/>
      <right/>
      <top/>
      <bottom style="medium">
        <color rgb="FF0F2A44"/>
      </bottom>
      <diagonal/>
    </border>
  </borders>
  <cellStyleXfs count="1">
    <xf numFmtId="0" fontId="0" fillId="0" borderId="0"/>
  </cellStyleXfs>
  <cellXfs count="67">
    <xf numFmtId="0" fontId="0" fillId="0" borderId="0" xfId="0"/>
    <xf numFmtId="169" fontId="7" fillId="5" borderId="3" xfId="0" applyNumberFormat="1" applyFont="1" applyFill="1" applyBorder="1" applyAlignment="1">
      <alignment horizontal="center" vertical="center" wrapText="1"/>
    </xf>
    <xf numFmtId="0" fontId="0" fillId="4" borderId="5" xfId="0" applyFill="1" applyBorder="1"/>
    <xf numFmtId="0" fontId="10" fillId="4" borderId="5" xfId="0" applyFont="1" applyFill="1" applyBorder="1" applyAlignment="1">
      <alignment horizontal="left" vertical="center" indent="1"/>
    </xf>
    <xf numFmtId="0" fontId="9" fillId="6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166" fontId="7" fillId="7" borderId="3" xfId="0" applyNumberFormat="1" applyFont="1" applyFill="1" applyBorder="1" applyAlignment="1">
      <alignment horizontal="left" vertical="center"/>
    </xf>
    <xf numFmtId="164" fontId="6" fillId="6" borderId="2" xfId="0" applyNumberFormat="1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3" borderId="0" xfId="0" applyFill="1"/>
    <xf numFmtId="165" fontId="6" fillId="6" borderId="2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4" fontId="9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167" fontId="7" fillId="5" borderId="3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167" fontId="10" fillId="5" borderId="3" xfId="0" applyNumberFormat="1" applyFont="1" applyFill="1" applyBorder="1" applyAlignment="1">
      <alignment horizontal="right" vertical="center"/>
    </xf>
    <xf numFmtId="167" fontId="7" fillId="7" borderId="3" xfId="0" applyNumberFormat="1" applyFont="1" applyFill="1" applyBorder="1" applyAlignment="1">
      <alignment horizontal="center" vertical="center" wrapText="1"/>
    </xf>
    <xf numFmtId="167" fontId="10" fillId="7" borderId="3" xfId="0" applyNumberFormat="1" applyFont="1" applyFill="1" applyBorder="1" applyAlignment="1">
      <alignment horizontal="right" vertical="center"/>
    </xf>
    <xf numFmtId="167" fontId="10" fillId="4" borderId="5" xfId="0" applyNumberFormat="1" applyFont="1" applyFill="1" applyBorder="1" applyAlignment="1">
      <alignment horizontal="center" vertical="center" wrapText="1"/>
    </xf>
    <xf numFmtId="0" fontId="0" fillId="4" borderId="5" xfId="0" applyFill="1" applyBorder="1"/>
    <xf numFmtId="167" fontId="4" fillId="4" borderId="5" xfId="0" applyNumberFormat="1" applyFont="1" applyFill="1" applyBorder="1" applyAlignment="1">
      <alignment horizontal="right" vertical="center"/>
    </xf>
    <xf numFmtId="168" fontId="9" fillId="6" borderId="2" xfId="0" applyNumberFormat="1" applyFont="1" applyFill="1" applyBorder="1" applyAlignment="1">
      <alignment horizontal="center" vertical="center" wrapText="1"/>
    </xf>
    <xf numFmtId="168" fontId="10" fillId="4" borderId="5" xfId="0" applyNumberFormat="1" applyFont="1" applyFill="1" applyBorder="1" applyAlignment="1">
      <alignment horizontal="center" vertical="center" wrapText="1"/>
    </xf>
    <xf numFmtId="167" fontId="9" fillId="6" borderId="2" xfId="0" applyNumberFormat="1" applyFont="1" applyFill="1" applyBorder="1" applyAlignment="1">
      <alignment horizontal="right" vertical="center"/>
    </xf>
    <xf numFmtId="170" fontId="9" fillId="6" borderId="2" xfId="0" applyNumberFormat="1" applyFont="1" applyFill="1" applyBorder="1" applyAlignment="1">
      <alignment horizontal="center" vertical="center" wrapText="1"/>
    </xf>
    <xf numFmtId="167" fontId="7" fillId="5" borderId="3" xfId="0" applyNumberFormat="1" applyFont="1" applyFill="1" applyBorder="1" applyAlignment="1">
      <alignment horizontal="right" vertical="center"/>
    </xf>
    <xf numFmtId="167" fontId="7" fillId="7" borderId="3" xfId="0" applyNumberFormat="1" applyFont="1" applyFill="1" applyBorder="1" applyAlignment="1">
      <alignment horizontal="right" vertical="center"/>
    </xf>
    <xf numFmtId="167" fontId="10" fillId="4" borderId="5" xfId="0" applyNumberFormat="1" applyFont="1" applyFill="1" applyBorder="1" applyAlignment="1">
      <alignment horizontal="right" vertical="center"/>
    </xf>
    <xf numFmtId="0" fontId="11" fillId="4" borderId="5" xfId="0" applyFont="1" applyFill="1" applyBorder="1" applyAlignment="1">
      <alignment horizontal="center" vertical="center" wrapText="1"/>
    </xf>
    <xf numFmtId="167" fontId="9" fillId="5" borderId="6" xfId="0" applyNumberFormat="1" applyFont="1" applyFill="1" applyBorder="1" applyAlignment="1">
      <alignment horizontal="right" vertical="center"/>
    </xf>
    <xf numFmtId="167" fontId="10" fillId="5" borderId="7" xfId="0" applyNumberFormat="1" applyFont="1" applyFill="1" applyBorder="1" applyAlignment="1">
      <alignment horizontal="right" vertical="center"/>
    </xf>
    <xf numFmtId="167" fontId="13" fillId="6" borderId="2" xfId="0" applyNumberFormat="1" applyFont="1" applyFill="1" applyBorder="1" applyAlignment="1">
      <alignment horizontal="right" vertical="center"/>
    </xf>
    <xf numFmtId="167" fontId="14" fillId="2" borderId="0" xfId="0" applyNumberFormat="1" applyFont="1" applyFill="1" applyAlignment="1">
      <alignment horizontal="right" vertical="center"/>
    </xf>
    <xf numFmtId="167" fontId="15" fillId="5" borderId="6" xfId="0" applyNumberFormat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167" fontId="13" fillId="6" borderId="2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vertical="center" wrapText="1"/>
    </xf>
    <xf numFmtId="167" fontId="18" fillId="7" borderId="3" xfId="0" applyNumberFormat="1" applyFont="1" applyFill="1" applyBorder="1" applyAlignment="1">
      <alignment horizontal="center" vertical="center" wrapText="1"/>
    </xf>
    <xf numFmtId="169" fontId="13" fillId="6" borderId="2" xfId="0" applyNumberFormat="1" applyFont="1" applyFill="1" applyBorder="1" applyAlignment="1">
      <alignment horizontal="center" vertical="center" wrapText="1"/>
    </xf>
    <xf numFmtId="170" fontId="9" fillId="5" borderId="3" xfId="0" applyNumberFormat="1" applyFont="1" applyFill="1" applyBorder="1" applyAlignment="1">
      <alignment horizontal="center" vertical="center" wrapText="1"/>
    </xf>
    <xf numFmtId="169" fontId="7" fillId="7" borderId="3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left" vertical="center" indent="1"/>
    </xf>
    <xf numFmtId="0" fontId="9" fillId="5" borderId="0" xfId="0" applyFont="1" applyFill="1" applyAlignment="1">
      <alignment horizontal="left" vertical="center" indent="1"/>
    </xf>
    <xf numFmtId="167" fontId="7" fillId="5" borderId="6" xfId="0" applyNumberFormat="1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15" fillId="5" borderId="0" xfId="0" applyFont="1" applyFill="1" applyAlignment="1">
      <alignment horizontal="left" vertical="center" indent="1"/>
    </xf>
    <xf numFmtId="167" fontId="4" fillId="4" borderId="5" xfId="0" applyNumberFormat="1" applyFont="1" applyFill="1" applyBorder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0" fontId="16" fillId="5" borderId="0" xfId="0" applyFont="1" applyFill="1" applyAlignment="1">
      <alignment horizontal="left" vertical="top" wrapText="1"/>
    </xf>
    <xf numFmtId="0" fontId="0" fillId="0" borderId="8" xfId="0" applyBorder="1"/>
    <xf numFmtId="0" fontId="11" fillId="0" borderId="0" xfId="0" applyFont="1" applyAlignment="1">
      <alignment horizontal="left" vertical="center"/>
    </xf>
    <xf numFmtId="0" fontId="11" fillId="5" borderId="0" xfId="0" applyFont="1" applyFill="1" applyAlignment="1">
      <alignment horizontal="left" vertical="top" wrapText="1"/>
    </xf>
    <xf numFmtId="0" fontId="11" fillId="7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center" indent="1"/>
    </xf>
    <xf numFmtId="0" fontId="11" fillId="5" borderId="3" xfId="0" applyFont="1" applyFill="1" applyBorder="1" applyAlignment="1">
      <alignment horizontal="left" vertical="center" wrapText="1"/>
    </xf>
    <xf numFmtId="0" fontId="0" fillId="0" borderId="0" xfId="0"/>
    <xf numFmtId="0" fontId="11" fillId="7" borderId="3" xfId="0" applyFont="1" applyFill="1" applyBorder="1" applyAlignment="1">
      <alignment horizontal="left" vertical="top" wrapText="1"/>
    </xf>
  </cellXfs>
  <cellStyles count="1">
    <cellStyle name="Standard" xfId="0" builtinId="0"/>
  </cellStyles>
  <dxfs count="2">
    <dxf>
      <font>
        <b/>
        <sz val="10"/>
        <color rgb="FF9C2A2A"/>
        <name val="Calibri"/>
        <charset val="1"/>
      </font>
      <fill>
        <patternFill>
          <bgColor rgb="FFFBE3E3"/>
        </patternFill>
      </fill>
    </dxf>
    <dxf>
      <font>
        <b/>
        <sz val="13"/>
        <color rgb="FFFFC4C4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7333"/>
      <rgbColor rgb="FF800080"/>
      <rgbColor rgb="FF008080"/>
      <rgbColor rgb="FFC3CDD9"/>
      <rgbColor rgb="FF808080"/>
      <rgbColor rgb="FF9999FF"/>
      <rgbColor rgb="FF993366"/>
      <rgbColor rgb="FFFDF6EA"/>
      <rgbColor rgb="FFE4EAF1"/>
      <rgbColor rgb="FF660066"/>
      <rgbColor rgb="FFFF8080"/>
      <rgbColor rgb="FF0066CC"/>
      <rgbColor rgb="FFE8D5B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A"/>
      <rgbColor rgb="FFCCFFCC"/>
      <rgbColor rgb="FFFBE3E3"/>
      <rgbColor rgb="FF99CCFF"/>
      <rgbColor rgb="FFFF99CC"/>
      <rgbColor rgb="FFCC99FF"/>
      <rgbColor rgb="FFFFC4C4"/>
      <rgbColor rgb="FF3366FF"/>
      <rgbColor rgb="FF33CCCC"/>
      <rgbColor rgb="FF99CC00"/>
      <rgbColor rgb="FFFFCC00"/>
      <rgbColor rgb="FFFF9900"/>
      <rgbColor rgb="FFFF6600"/>
      <rgbColor rgb="FF5A6875"/>
      <rgbColor rgb="FF969696"/>
      <rgbColor rgb="FF0F2A44"/>
      <rgbColor rgb="FF339966"/>
      <rgbColor rgb="FF003300"/>
      <rgbColor rgb="FF333300"/>
      <rgbColor rgb="FF9C2A2A"/>
      <rgbColor rgb="FF993366"/>
      <rgbColor rgb="FF1C4E80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F2A44"/>
    <pageSetUpPr fitToPage="1"/>
  </sheetPr>
  <dimension ref="B1:L82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U49" sqref="U49"/>
    </sheetView>
  </sheetViews>
  <sheetFormatPr baseColWidth="10" defaultColWidth="8.7109375" defaultRowHeight="15" x14ac:dyDescent="0.25"/>
  <cols>
    <col min="1" max="1" width="0.5703125" customWidth="1"/>
    <col min="2" max="2" width="10.140625" bestFit="1" customWidth="1"/>
    <col min="3" max="3" width="9.85546875" bestFit="1" customWidth="1"/>
    <col min="4" max="4" width="15.7109375" bestFit="1" customWidth="1"/>
    <col min="5" max="5" width="13" customWidth="1"/>
    <col min="6" max="6" width="10.140625" bestFit="1" customWidth="1"/>
    <col min="7" max="7" width="8" bestFit="1" customWidth="1"/>
    <col min="8" max="8" width="7.85546875" bestFit="1" customWidth="1"/>
    <col min="9" max="9" width="8.42578125" bestFit="1" customWidth="1"/>
    <col min="10" max="10" width="9.140625" bestFit="1" customWidth="1"/>
    <col min="11" max="11" width="12.5703125" bestFit="1" customWidth="1"/>
    <col min="12" max="12" width="12.140625" bestFit="1" customWidth="1"/>
    <col min="13" max="13" width="2" customWidth="1"/>
  </cols>
  <sheetData>
    <row r="1" spans="2:12" ht="6" customHeight="1" x14ac:dyDescent="0.25"/>
    <row r="2" spans="2:12" ht="6" customHeight="1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ht="30" customHeight="1" x14ac:dyDescent="0.25">
      <c r="B3" s="14" t="s">
        <v>0</v>
      </c>
      <c r="C3" s="14"/>
      <c r="D3" s="14"/>
      <c r="E3" s="14"/>
      <c r="F3" s="14"/>
      <c r="G3" s="14"/>
      <c r="H3" s="14"/>
      <c r="I3" s="13" t="s">
        <v>1</v>
      </c>
      <c r="J3" s="13"/>
      <c r="K3" s="13"/>
      <c r="L3" s="13"/>
    </row>
    <row r="4" spans="2:12" ht="18" customHeight="1" x14ac:dyDescent="0.25">
      <c r="B4" s="12" t="s">
        <v>2</v>
      </c>
      <c r="C4" s="12"/>
      <c r="D4" s="12"/>
      <c r="E4" s="12"/>
      <c r="F4" s="12"/>
      <c r="G4" s="12"/>
      <c r="H4" s="12"/>
      <c r="I4" s="11" t="s">
        <v>3</v>
      </c>
      <c r="J4" s="11"/>
      <c r="K4" s="11"/>
      <c r="L4" s="11"/>
    </row>
    <row r="5" spans="2:12" ht="4.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2" customHeight="1" x14ac:dyDescent="0.25"/>
    <row r="7" spans="2:12" ht="21.75" customHeight="1" x14ac:dyDescent="0.25">
      <c r="B7" s="10" t="s">
        <v>4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2:12" ht="19.5" customHeight="1" x14ac:dyDescent="0.25">
      <c r="B8" s="9" t="s">
        <v>5</v>
      </c>
      <c r="C8" s="9"/>
      <c r="D8" s="8" t="s">
        <v>6</v>
      </c>
      <c r="E8" s="8"/>
      <c r="F8" s="8"/>
      <c r="G8" s="9" t="s">
        <v>7</v>
      </c>
      <c r="H8" s="9"/>
      <c r="I8" s="9"/>
      <c r="J8" s="8" t="s">
        <v>8</v>
      </c>
      <c r="K8" s="8"/>
      <c r="L8" s="8"/>
    </row>
    <row r="9" spans="2:12" ht="19.5" customHeight="1" x14ac:dyDescent="0.25">
      <c r="B9" s="9" t="s">
        <v>9</v>
      </c>
      <c r="C9" s="9"/>
      <c r="D9" s="8" t="s">
        <v>10</v>
      </c>
      <c r="E9" s="8"/>
      <c r="F9" s="8"/>
      <c r="G9" s="9" t="s">
        <v>11</v>
      </c>
      <c r="H9" s="9"/>
      <c r="I9" s="9"/>
      <c r="J9" s="8" t="s">
        <v>12</v>
      </c>
      <c r="K9" s="8"/>
      <c r="L9" s="8"/>
    </row>
    <row r="10" spans="2:12" ht="19.5" customHeight="1" x14ac:dyDescent="0.25">
      <c r="B10" s="9" t="s">
        <v>13</v>
      </c>
      <c r="C10" s="9"/>
      <c r="D10" s="8" t="s">
        <v>14</v>
      </c>
      <c r="E10" s="8"/>
      <c r="F10" s="8"/>
      <c r="G10" s="9" t="s">
        <v>15</v>
      </c>
      <c r="H10" s="9"/>
      <c r="I10" s="9"/>
      <c r="J10" s="8" t="s">
        <v>16</v>
      </c>
      <c r="K10" s="8"/>
      <c r="L10" s="8"/>
    </row>
    <row r="11" spans="2:12" ht="19.5" customHeight="1" x14ac:dyDescent="0.25">
      <c r="B11" s="9" t="s">
        <v>17</v>
      </c>
      <c r="C11" s="9"/>
      <c r="D11" s="8" t="s">
        <v>18</v>
      </c>
      <c r="E11" s="8"/>
      <c r="F11" s="8"/>
      <c r="G11" s="9" t="s">
        <v>19</v>
      </c>
      <c r="H11" s="9"/>
      <c r="I11" s="9"/>
      <c r="J11" s="8" t="s">
        <v>20</v>
      </c>
      <c r="K11" s="8"/>
      <c r="L11" s="8"/>
    </row>
    <row r="12" spans="2:12" ht="9.75" customHeight="1" x14ac:dyDescent="0.25"/>
    <row r="13" spans="2:12" ht="21.75" customHeight="1" x14ac:dyDescent="0.25">
      <c r="B13" s="10" t="s">
        <v>21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2" ht="19.5" customHeight="1" x14ac:dyDescent="0.25">
      <c r="B14" s="9" t="s">
        <v>22</v>
      </c>
      <c r="C14" s="9"/>
      <c r="D14" s="8" t="s">
        <v>23</v>
      </c>
      <c r="E14" s="8"/>
      <c r="F14" s="8"/>
      <c r="G14" s="9" t="s">
        <v>24</v>
      </c>
      <c r="H14" s="9"/>
      <c r="I14" s="9"/>
      <c r="J14" s="8" t="s">
        <v>25</v>
      </c>
      <c r="K14" s="8"/>
      <c r="L14" s="8"/>
    </row>
    <row r="15" spans="2:12" ht="19.5" customHeight="1" x14ac:dyDescent="0.25">
      <c r="B15" s="9" t="s">
        <v>26</v>
      </c>
      <c r="C15" s="9"/>
      <c r="D15" s="7">
        <v>46090</v>
      </c>
      <c r="E15" s="7"/>
      <c r="F15" s="17">
        <v>0.30208333333333298</v>
      </c>
      <c r="G15" s="9" t="s">
        <v>27</v>
      </c>
      <c r="H15" s="9"/>
      <c r="I15" s="9"/>
      <c r="J15" s="7">
        <v>46092</v>
      </c>
      <c r="K15" s="7"/>
      <c r="L15" s="17">
        <v>0.72916666666666696</v>
      </c>
    </row>
    <row r="16" spans="2:12" ht="19.5" customHeight="1" x14ac:dyDescent="0.25">
      <c r="B16" s="9" t="s">
        <v>28</v>
      </c>
      <c r="C16" s="9"/>
      <c r="D16" s="6">
        <f>IF(OR($D$15="",$J$15=""),"",ROUND((($J$15+$L$15)-($D$15+$F$15))*24,1))</f>
        <v>58.2</v>
      </c>
      <c r="E16" s="6"/>
      <c r="F16" s="6"/>
      <c r="G16" s="9" t="s">
        <v>29</v>
      </c>
      <c r="H16" s="9"/>
      <c r="I16" s="9"/>
      <c r="J16" s="8" t="s">
        <v>30</v>
      </c>
      <c r="K16" s="8"/>
      <c r="L16" s="8"/>
    </row>
    <row r="17" spans="2:12" ht="19.5" customHeight="1" x14ac:dyDescent="0.25">
      <c r="B17" s="9" t="s">
        <v>31</v>
      </c>
      <c r="C17" s="9"/>
      <c r="D17" s="8" t="s">
        <v>32</v>
      </c>
      <c r="E17" s="8"/>
      <c r="F17" s="8"/>
      <c r="G17" s="9" t="s">
        <v>33</v>
      </c>
      <c r="H17" s="9"/>
      <c r="I17" s="9"/>
      <c r="J17" s="7">
        <v>46094</v>
      </c>
      <c r="K17" s="7"/>
      <c r="L17" s="7"/>
    </row>
    <row r="18" spans="2:12" ht="9.75" customHeight="1" x14ac:dyDescent="0.25"/>
    <row r="19" spans="2:12" ht="21.75" customHeight="1" x14ac:dyDescent="0.25">
      <c r="B19" s="10" t="s">
        <v>34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2:12" ht="30" customHeight="1" x14ac:dyDescent="0.25">
      <c r="B20" s="18" t="s">
        <v>35</v>
      </c>
      <c r="C20" s="5" t="s">
        <v>36</v>
      </c>
      <c r="D20" s="5"/>
      <c r="E20" s="5" t="s">
        <v>37</v>
      </c>
      <c r="F20" s="5"/>
      <c r="G20" s="18" t="s">
        <v>38</v>
      </c>
      <c r="H20" s="18" t="s">
        <v>39</v>
      </c>
      <c r="I20" s="18" t="s">
        <v>40</v>
      </c>
      <c r="J20" s="18" t="s">
        <v>41</v>
      </c>
      <c r="K20" s="18" t="s">
        <v>42</v>
      </c>
      <c r="L20" s="18" t="s">
        <v>43</v>
      </c>
    </row>
    <row r="21" spans="2:12" ht="26.25" customHeight="1" x14ac:dyDescent="0.25">
      <c r="B21" s="19">
        <v>46090</v>
      </c>
      <c r="C21" s="4" t="s">
        <v>44</v>
      </c>
      <c r="D21" s="4"/>
      <c r="E21" s="4" t="s">
        <v>45</v>
      </c>
      <c r="F21" s="4"/>
      <c r="G21" s="21">
        <f>IF($E21="","",IFERROR(INDEX(Parameter!$C$9:$C$13,MATCH($E21,Parameter!$B$9:$B$13,0)),0))</f>
        <v>14</v>
      </c>
      <c r="H21" s="22"/>
      <c r="I21" s="22"/>
      <c r="J21" s="22"/>
      <c r="K21" s="21">
        <f>IF($E21="","",MIN($G21,IF($H21="Ja",Parameter!$C$17,0)+IF($I21="Ja",Parameter!$C$18,0)+IF($J21="Ja",Parameter!$C$19,0)))</f>
        <v>0</v>
      </c>
      <c r="L21" s="23">
        <f t="shared" ref="L21:L28" si="0">IF($E21="","",MAX(0,$G21-$K21))</f>
        <v>14</v>
      </c>
    </row>
    <row r="22" spans="2:12" ht="26.25" customHeight="1" x14ac:dyDescent="0.25">
      <c r="B22" s="19">
        <v>46091</v>
      </c>
      <c r="C22" s="4" t="s">
        <v>46</v>
      </c>
      <c r="D22" s="4"/>
      <c r="E22" s="4" t="s">
        <v>47</v>
      </c>
      <c r="F22" s="4"/>
      <c r="G22" s="24">
        <f>IF($E22="","",IFERROR(INDEX(Parameter!$C$9:$C$13,MATCH($E22,Parameter!$B$9:$B$13,0)),0))</f>
        <v>28</v>
      </c>
      <c r="H22" s="22" t="s">
        <v>48</v>
      </c>
      <c r="I22" s="22" t="s">
        <v>48</v>
      </c>
      <c r="J22" s="22"/>
      <c r="K22" s="24">
        <f>IF($E22="","",MIN($G22,IF($H22="Ja",Parameter!$C$17,0)+IF($I22="Ja",Parameter!$C$18,0)+IF($J22="Ja",Parameter!$C$19,0)))</f>
        <v>16.799999999999997</v>
      </c>
      <c r="L22" s="25">
        <f t="shared" si="0"/>
        <v>11.200000000000003</v>
      </c>
    </row>
    <row r="23" spans="2:12" ht="26.25" customHeight="1" x14ac:dyDescent="0.25">
      <c r="B23" s="19">
        <v>46092</v>
      </c>
      <c r="C23" s="4" t="s">
        <v>49</v>
      </c>
      <c r="D23" s="4"/>
      <c r="E23" s="4" t="s">
        <v>50</v>
      </c>
      <c r="F23" s="4"/>
      <c r="G23" s="21">
        <f>IF($E23="","",IFERROR(INDEX(Parameter!$C$9:$C$13,MATCH($E23,Parameter!$B$9:$B$13,0)),0))</f>
        <v>14</v>
      </c>
      <c r="H23" s="22" t="s">
        <v>48</v>
      </c>
      <c r="I23" s="22"/>
      <c r="J23" s="22"/>
      <c r="K23" s="21">
        <f>IF($E23="","",MIN($G23,IF($H23="Ja",Parameter!$C$17,0)+IF($I23="Ja",Parameter!$C$18,0)+IF($J23="Ja",Parameter!$C$19,0)))</f>
        <v>5.6</v>
      </c>
      <c r="L23" s="23">
        <f t="shared" si="0"/>
        <v>8.4</v>
      </c>
    </row>
    <row r="24" spans="2:12" x14ac:dyDescent="0.25">
      <c r="B24" s="19"/>
      <c r="C24" s="4"/>
      <c r="D24" s="4"/>
      <c r="E24" s="4"/>
      <c r="F24" s="4"/>
      <c r="G24" s="24" t="str">
        <f>IF($E24="","",IFERROR(INDEX(Parameter!$C$9:$C$13,MATCH($E24,Parameter!$B$9:$B$13,0)),0))</f>
        <v/>
      </c>
      <c r="H24" s="22"/>
      <c r="I24" s="22"/>
      <c r="J24" s="22"/>
      <c r="K24" s="24" t="str">
        <f>IF($E24="","",MIN($G24,IF($H24="Ja",Parameter!$C$17,0)+IF($I24="Ja",Parameter!$C$18,0)+IF($J24="Ja",Parameter!$C$19,0)))</f>
        <v/>
      </c>
      <c r="L24" s="25" t="str">
        <f t="shared" si="0"/>
        <v/>
      </c>
    </row>
    <row r="25" spans="2:12" x14ac:dyDescent="0.25">
      <c r="B25" s="19"/>
      <c r="C25" s="4"/>
      <c r="D25" s="4"/>
      <c r="E25" s="4"/>
      <c r="F25" s="4"/>
      <c r="G25" s="21" t="str">
        <f>IF($E25="","",IFERROR(INDEX(Parameter!$C$9:$C$13,MATCH($E25,Parameter!$B$9:$B$13,0)),0))</f>
        <v/>
      </c>
      <c r="H25" s="22"/>
      <c r="I25" s="22"/>
      <c r="J25" s="22"/>
      <c r="K25" s="21" t="str">
        <f>IF($E25="","",MIN($G25,IF($H25="Ja",Parameter!$C$17,0)+IF($I25="Ja",Parameter!$C$18,0)+IF($J25="Ja",Parameter!$C$19,0)))</f>
        <v/>
      </c>
      <c r="L25" s="23" t="str">
        <f t="shared" si="0"/>
        <v/>
      </c>
    </row>
    <row r="26" spans="2:12" x14ac:dyDescent="0.25">
      <c r="B26" s="19"/>
      <c r="C26" s="4"/>
      <c r="D26" s="4"/>
      <c r="E26" s="4"/>
      <c r="F26" s="4"/>
      <c r="G26" s="24" t="str">
        <f>IF($E26="","",IFERROR(INDEX(Parameter!$C$9:$C$13,MATCH($E26,Parameter!$B$9:$B$13,0)),0))</f>
        <v/>
      </c>
      <c r="H26" s="22"/>
      <c r="I26" s="22"/>
      <c r="J26" s="22"/>
      <c r="K26" s="24" t="str">
        <f>IF($E26="","",MIN($G26,IF($H26="Ja",Parameter!$C$17,0)+IF($I26="Ja",Parameter!$C$18,0)+IF($J26="Ja",Parameter!$C$19,0)))</f>
        <v/>
      </c>
      <c r="L26" s="25" t="str">
        <f t="shared" si="0"/>
        <v/>
      </c>
    </row>
    <row r="27" spans="2:12" x14ac:dyDescent="0.25">
      <c r="B27" s="19"/>
      <c r="C27" s="4"/>
      <c r="D27" s="4"/>
      <c r="E27" s="4"/>
      <c r="F27" s="4"/>
      <c r="G27" s="21" t="str">
        <f>IF($E27="","",IFERROR(INDEX(Parameter!$C$9:$C$13,MATCH($E27,Parameter!$B$9:$B$13,0)),0))</f>
        <v/>
      </c>
      <c r="H27" s="22"/>
      <c r="I27" s="22"/>
      <c r="J27" s="22"/>
      <c r="K27" s="21" t="str">
        <f>IF($E27="","",MIN($G27,IF($H27="Ja",Parameter!$C$17,0)+IF($I27="Ja",Parameter!$C$18,0)+IF($J27="Ja",Parameter!$C$19,0)))</f>
        <v/>
      </c>
      <c r="L27" s="23" t="str">
        <f t="shared" si="0"/>
        <v/>
      </c>
    </row>
    <row r="28" spans="2:12" x14ac:dyDescent="0.25">
      <c r="B28" s="19"/>
      <c r="C28" s="4"/>
      <c r="D28" s="4"/>
      <c r="E28" s="4"/>
      <c r="F28" s="4"/>
      <c r="G28" s="24" t="str">
        <f>IF($E28="","",IFERROR(INDEX(Parameter!$C$9:$C$13,MATCH($E28,Parameter!$B$9:$B$13,0)),0))</f>
        <v/>
      </c>
      <c r="H28" s="22"/>
      <c r="I28" s="22"/>
      <c r="J28" s="22"/>
      <c r="K28" s="24" t="str">
        <f>IF($E28="","",MIN($G28,IF($H28="Ja",Parameter!$C$17,0)+IF($I28="Ja",Parameter!$C$18,0)+IF($J28="Ja",Parameter!$C$19,0)))</f>
        <v/>
      </c>
      <c r="L28" s="25" t="str">
        <f t="shared" si="0"/>
        <v/>
      </c>
    </row>
    <row r="29" spans="2:12" ht="19.5" customHeight="1" x14ac:dyDescent="0.25">
      <c r="B29" s="3" t="s">
        <v>51</v>
      </c>
      <c r="C29" s="3"/>
      <c r="D29" s="3"/>
      <c r="E29" s="3"/>
      <c r="F29" s="3"/>
      <c r="G29" s="26">
        <f>SUM(G21:G28)</f>
        <v>56</v>
      </c>
      <c r="H29" s="2"/>
      <c r="I29" s="2"/>
      <c r="J29" s="2"/>
      <c r="K29" s="26">
        <f>SUM(K21:K28)</f>
        <v>22.4</v>
      </c>
      <c r="L29" s="28">
        <f>SUM(L21:L28)</f>
        <v>33.6</v>
      </c>
    </row>
    <row r="30" spans="2:12" ht="12" customHeight="1" x14ac:dyDescent="0.25"/>
    <row r="31" spans="2:12" ht="21.75" customHeight="1" x14ac:dyDescent="0.25">
      <c r="B31" s="10" t="s">
        <v>52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2" ht="30" customHeight="1" x14ac:dyDescent="0.25">
      <c r="B32" s="18" t="s">
        <v>35</v>
      </c>
      <c r="C32" s="5" t="s">
        <v>53</v>
      </c>
      <c r="D32" s="5"/>
      <c r="E32" s="5" t="s">
        <v>54</v>
      </c>
      <c r="F32" s="5"/>
      <c r="G32" s="5" t="s">
        <v>55</v>
      </c>
      <c r="H32" s="5"/>
      <c r="I32" s="18" t="s">
        <v>56</v>
      </c>
      <c r="J32" s="5" t="s">
        <v>57</v>
      </c>
      <c r="K32" s="5"/>
      <c r="L32" s="18" t="s">
        <v>43</v>
      </c>
    </row>
    <row r="33" spans="2:12" ht="24" customHeight="1" x14ac:dyDescent="0.25">
      <c r="B33" s="19">
        <v>46090</v>
      </c>
      <c r="C33" s="4" t="s">
        <v>58</v>
      </c>
      <c r="D33" s="4"/>
      <c r="E33" s="4" t="s">
        <v>59</v>
      </c>
      <c r="F33" s="4"/>
      <c r="G33" s="4" t="s">
        <v>60</v>
      </c>
      <c r="H33" s="4"/>
      <c r="I33" s="29">
        <v>290</v>
      </c>
      <c r="J33" s="1">
        <f>IF($G33="","",IFERROR(INDEX(Parameter!$C$23:$C$25,MATCH($G33,Parameter!$B$23:$B$25,0)),0))</f>
        <v>0.3</v>
      </c>
      <c r="K33" s="1"/>
      <c r="L33" s="23">
        <f t="shared" ref="L33:L38" si="1">IF(OR($I33="",$J33=""),"",ROUND($I33*$J33,2))</f>
        <v>87</v>
      </c>
    </row>
    <row r="34" spans="2:12" ht="24" customHeight="1" x14ac:dyDescent="0.25">
      <c r="B34" s="19">
        <v>46092</v>
      </c>
      <c r="C34" s="4" t="s">
        <v>61</v>
      </c>
      <c r="D34" s="4"/>
      <c r="E34" s="4" t="s">
        <v>62</v>
      </c>
      <c r="F34" s="4"/>
      <c r="G34" s="4" t="s">
        <v>60</v>
      </c>
      <c r="H34" s="4"/>
      <c r="I34" s="29">
        <v>290</v>
      </c>
      <c r="J34" s="49">
        <f>IF($G34="","",IFERROR(INDEX(Parameter!$C$23:$C$25,MATCH($G34,Parameter!$B$23:$B$25,0)),0))</f>
        <v>0.3</v>
      </c>
      <c r="K34" s="49"/>
      <c r="L34" s="25">
        <f t="shared" si="1"/>
        <v>87</v>
      </c>
    </row>
    <row r="35" spans="2:12" ht="24" customHeight="1" x14ac:dyDescent="0.25">
      <c r="B35" s="19"/>
      <c r="C35" s="4"/>
      <c r="D35" s="4"/>
      <c r="E35" s="4"/>
      <c r="F35" s="4"/>
      <c r="G35" s="4"/>
      <c r="H35" s="4"/>
      <c r="I35" s="29"/>
      <c r="J35" s="1" t="str">
        <f>IF($G35="","",IFERROR(INDEX(Parameter!$C$23:$C$25,MATCH($G35,Parameter!$B$23:$B$25,0)),0))</f>
        <v/>
      </c>
      <c r="K35" s="1"/>
      <c r="L35" s="23" t="str">
        <f t="shared" si="1"/>
        <v/>
      </c>
    </row>
    <row r="36" spans="2:12" ht="24" customHeight="1" x14ac:dyDescent="0.25">
      <c r="B36" s="19"/>
      <c r="C36" s="4"/>
      <c r="D36" s="4"/>
      <c r="E36" s="4"/>
      <c r="F36" s="4"/>
      <c r="G36" s="4"/>
      <c r="H36" s="4"/>
      <c r="I36" s="29"/>
      <c r="J36" s="49" t="str">
        <f>IF($G36="","",IFERROR(INDEX(Parameter!$C$23:$C$25,MATCH($G36,Parameter!$B$23:$B$25,0)),0))</f>
        <v/>
      </c>
      <c r="K36" s="49"/>
      <c r="L36" s="25" t="str">
        <f t="shared" si="1"/>
        <v/>
      </c>
    </row>
    <row r="37" spans="2:12" ht="24" customHeight="1" x14ac:dyDescent="0.25">
      <c r="B37" s="19"/>
      <c r="C37" s="4"/>
      <c r="D37" s="4"/>
      <c r="E37" s="4"/>
      <c r="F37" s="4"/>
      <c r="G37" s="4"/>
      <c r="H37" s="4"/>
      <c r="I37" s="29"/>
      <c r="J37" s="1" t="str">
        <f>IF($G37="","",IFERROR(INDEX(Parameter!$C$23:$C$25,MATCH($G37,Parameter!$B$23:$B$25,0)),0))</f>
        <v/>
      </c>
      <c r="K37" s="1"/>
      <c r="L37" s="23" t="str">
        <f t="shared" si="1"/>
        <v/>
      </c>
    </row>
    <row r="38" spans="2:12" ht="24" customHeight="1" x14ac:dyDescent="0.25">
      <c r="B38" s="19"/>
      <c r="C38" s="4"/>
      <c r="D38" s="4"/>
      <c r="E38" s="4"/>
      <c r="F38" s="4"/>
      <c r="G38" s="4"/>
      <c r="H38" s="4"/>
      <c r="I38" s="29"/>
      <c r="J38" s="49" t="str">
        <f>IF($G38="","",IFERROR(INDEX(Parameter!$C$23:$C$25,MATCH($G38,Parameter!$B$23:$B$25,0)),0))</f>
        <v/>
      </c>
      <c r="K38" s="49"/>
      <c r="L38" s="25" t="str">
        <f t="shared" si="1"/>
        <v/>
      </c>
    </row>
    <row r="39" spans="2:12" ht="19.5" customHeight="1" x14ac:dyDescent="0.25">
      <c r="B39" s="3" t="s">
        <v>63</v>
      </c>
      <c r="C39" s="3"/>
      <c r="D39" s="3"/>
      <c r="E39" s="3"/>
      <c r="F39" s="3"/>
      <c r="G39" s="3"/>
      <c r="H39" s="3"/>
      <c r="I39" s="30">
        <f>SUM(I33:I38)</f>
        <v>580</v>
      </c>
      <c r="J39" s="2"/>
      <c r="K39" s="2"/>
      <c r="L39" s="28">
        <f>SUM(L33:L38)</f>
        <v>174</v>
      </c>
    </row>
    <row r="40" spans="2:12" ht="12" customHeight="1" x14ac:dyDescent="0.25"/>
    <row r="41" spans="2:12" ht="21.75" customHeight="1" x14ac:dyDescent="0.25">
      <c r="B41" s="10" t="s">
        <v>64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2:12" ht="30" customHeight="1" x14ac:dyDescent="0.25">
      <c r="B42" s="18" t="s">
        <v>65</v>
      </c>
      <c r="C42" s="18" t="s">
        <v>35</v>
      </c>
      <c r="D42" s="18" t="s">
        <v>66</v>
      </c>
      <c r="E42" s="5" t="s">
        <v>67</v>
      </c>
      <c r="F42" s="5"/>
      <c r="G42" s="5" t="s">
        <v>68</v>
      </c>
      <c r="H42" s="5"/>
      <c r="I42" s="18" t="s">
        <v>69</v>
      </c>
      <c r="J42" s="18" t="s">
        <v>70</v>
      </c>
      <c r="K42" s="18" t="s">
        <v>71</v>
      </c>
      <c r="L42" s="18" t="s">
        <v>72</v>
      </c>
    </row>
    <row r="43" spans="2:12" ht="27.75" customHeight="1" x14ac:dyDescent="0.25">
      <c r="B43" s="22" t="s">
        <v>73</v>
      </c>
      <c r="C43" s="19">
        <v>46090</v>
      </c>
      <c r="D43" s="20" t="s">
        <v>74</v>
      </c>
      <c r="E43" s="4" t="s">
        <v>75</v>
      </c>
      <c r="F43" s="4"/>
      <c r="G43" s="4" t="s">
        <v>76</v>
      </c>
      <c r="H43" s="4"/>
      <c r="I43" s="31">
        <v>12</v>
      </c>
      <c r="J43" s="32">
        <v>0.19</v>
      </c>
      <c r="K43" s="33">
        <f t="shared" ref="K43:K54" si="2">IF(OR($I43="",$J43=""),"",ROUND($I43-$I43/(1+$J43),2))</f>
        <v>1.92</v>
      </c>
      <c r="L43" s="22" t="s">
        <v>48</v>
      </c>
    </row>
    <row r="44" spans="2:12" ht="27.75" customHeight="1" x14ac:dyDescent="0.25">
      <c r="B44" s="22" t="s">
        <v>77</v>
      </c>
      <c r="C44" s="19">
        <v>46090</v>
      </c>
      <c r="D44" s="20" t="s">
        <v>78</v>
      </c>
      <c r="E44" s="4" t="s">
        <v>79</v>
      </c>
      <c r="F44" s="4"/>
      <c r="G44" s="4" t="s">
        <v>80</v>
      </c>
      <c r="H44" s="4"/>
      <c r="I44" s="31">
        <v>238</v>
      </c>
      <c r="J44" s="32">
        <v>7.0000000000000007E-2</v>
      </c>
      <c r="K44" s="34">
        <f t="shared" si="2"/>
        <v>15.57</v>
      </c>
      <c r="L44" s="22" t="s">
        <v>48</v>
      </c>
    </row>
    <row r="45" spans="2:12" ht="27.75" customHeight="1" x14ac:dyDescent="0.25">
      <c r="B45" s="22" t="s">
        <v>81</v>
      </c>
      <c r="C45" s="19">
        <v>46091</v>
      </c>
      <c r="D45" s="20" t="s">
        <v>82</v>
      </c>
      <c r="E45" s="4" t="s">
        <v>83</v>
      </c>
      <c r="F45" s="4"/>
      <c r="G45" s="4" t="s">
        <v>76</v>
      </c>
      <c r="H45" s="4"/>
      <c r="I45" s="31">
        <v>86.5</v>
      </c>
      <c r="J45" s="32">
        <v>0.19</v>
      </c>
      <c r="K45" s="33">
        <f t="shared" si="2"/>
        <v>13.81</v>
      </c>
      <c r="L45" s="22" t="s">
        <v>48</v>
      </c>
    </row>
    <row r="46" spans="2:12" ht="27.75" customHeight="1" x14ac:dyDescent="0.25">
      <c r="B46" s="22" t="s">
        <v>84</v>
      </c>
      <c r="C46" s="19">
        <v>46091</v>
      </c>
      <c r="D46" s="20" t="s">
        <v>85</v>
      </c>
      <c r="E46" s="4" t="s">
        <v>86</v>
      </c>
      <c r="F46" s="4"/>
      <c r="G46" s="4" t="s">
        <v>76</v>
      </c>
      <c r="H46" s="4"/>
      <c r="I46" s="31">
        <v>9.9</v>
      </c>
      <c r="J46" s="32">
        <v>0.19</v>
      </c>
      <c r="K46" s="34">
        <f t="shared" si="2"/>
        <v>1.58</v>
      </c>
      <c r="L46" s="22" t="s">
        <v>48</v>
      </c>
    </row>
    <row r="47" spans="2:12" ht="27.75" customHeight="1" x14ac:dyDescent="0.25">
      <c r="B47" s="22" t="s">
        <v>87</v>
      </c>
      <c r="C47" s="19">
        <v>46091</v>
      </c>
      <c r="D47" s="20" t="s">
        <v>88</v>
      </c>
      <c r="E47" s="4" t="s">
        <v>89</v>
      </c>
      <c r="F47" s="4"/>
      <c r="G47" s="4" t="s">
        <v>76</v>
      </c>
      <c r="H47" s="4"/>
      <c r="I47" s="31">
        <v>22.4</v>
      </c>
      <c r="J47" s="32">
        <v>7.0000000000000007E-2</v>
      </c>
      <c r="K47" s="33">
        <f t="shared" si="2"/>
        <v>1.47</v>
      </c>
      <c r="L47" s="22" t="s">
        <v>48</v>
      </c>
    </row>
    <row r="48" spans="2:12" ht="27.75" customHeight="1" x14ac:dyDescent="0.25">
      <c r="B48" s="22" t="s">
        <v>90</v>
      </c>
      <c r="C48" s="19">
        <v>46092</v>
      </c>
      <c r="D48" s="20" t="s">
        <v>91</v>
      </c>
      <c r="E48" s="4" t="s">
        <v>92</v>
      </c>
      <c r="F48" s="4"/>
      <c r="G48" s="4" t="s">
        <v>76</v>
      </c>
      <c r="H48" s="4"/>
      <c r="I48" s="31">
        <v>8.8000000000000007</v>
      </c>
      <c r="J48" s="32">
        <v>7.0000000000000007E-2</v>
      </c>
      <c r="K48" s="34">
        <f t="shared" si="2"/>
        <v>0.57999999999999996</v>
      </c>
      <c r="L48" s="22" t="s">
        <v>93</v>
      </c>
    </row>
    <row r="49" spans="2:12" ht="27.75" customHeight="1" x14ac:dyDescent="0.25">
      <c r="B49" s="22"/>
      <c r="C49" s="19"/>
      <c r="D49" s="20"/>
      <c r="E49" s="4"/>
      <c r="F49" s="4"/>
      <c r="G49" s="4"/>
      <c r="H49" s="4"/>
      <c r="I49" s="31"/>
      <c r="J49" s="32"/>
      <c r="K49" s="33" t="str">
        <f t="shared" si="2"/>
        <v/>
      </c>
      <c r="L49" s="22"/>
    </row>
    <row r="50" spans="2:12" ht="27.75" customHeight="1" x14ac:dyDescent="0.25">
      <c r="B50" s="22"/>
      <c r="C50" s="19"/>
      <c r="D50" s="20"/>
      <c r="E50" s="4"/>
      <c r="F50" s="4"/>
      <c r="G50" s="4"/>
      <c r="H50" s="4"/>
      <c r="I50" s="31"/>
      <c r="J50" s="32"/>
      <c r="K50" s="34" t="str">
        <f t="shared" si="2"/>
        <v/>
      </c>
      <c r="L50" s="22"/>
    </row>
    <row r="51" spans="2:12" ht="27.75" customHeight="1" x14ac:dyDescent="0.25">
      <c r="B51" s="22"/>
      <c r="C51" s="19"/>
      <c r="D51" s="20"/>
      <c r="E51" s="4"/>
      <c r="F51" s="4"/>
      <c r="G51" s="4"/>
      <c r="H51" s="4"/>
      <c r="I51" s="31"/>
      <c r="J51" s="32"/>
      <c r="K51" s="33" t="str">
        <f t="shared" si="2"/>
        <v/>
      </c>
      <c r="L51" s="22"/>
    </row>
    <row r="52" spans="2:12" ht="27.75" customHeight="1" x14ac:dyDescent="0.25">
      <c r="B52" s="22"/>
      <c r="C52" s="19"/>
      <c r="D52" s="20"/>
      <c r="E52" s="4"/>
      <c r="F52" s="4"/>
      <c r="G52" s="4"/>
      <c r="H52" s="4"/>
      <c r="I52" s="31"/>
      <c r="J52" s="32"/>
      <c r="K52" s="34" t="str">
        <f t="shared" si="2"/>
        <v/>
      </c>
      <c r="L52" s="22"/>
    </row>
    <row r="53" spans="2:12" ht="27.75" customHeight="1" x14ac:dyDescent="0.25">
      <c r="B53" s="22"/>
      <c r="C53" s="19"/>
      <c r="D53" s="20"/>
      <c r="E53" s="4"/>
      <c r="F53" s="4"/>
      <c r="G53" s="4"/>
      <c r="H53" s="4"/>
      <c r="I53" s="31"/>
      <c r="J53" s="32"/>
      <c r="K53" s="33" t="str">
        <f t="shared" si="2"/>
        <v/>
      </c>
      <c r="L53" s="22"/>
    </row>
    <row r="54" spans="2:12" ht="27.75" customHeight="1" x14ac:dyDescent="0.25">
      <c r="B54" s="22"/>
      <c r="C54" s="19"/>
      <c r="D54" s="20"/>
      <c r="E54" s="4"/>
      <c r="F54" s="4"/>
      <c r="G54" s="4"/>
      <c r="H54" s="4"/>
      <c r="I54" s="31"/>
      <c r="J54" s="32"/>
      <c r="K54" s="34" t="str">
        <f t="shared" si="2"/>
        <v/>
      </c>
      <c r="L54" s="22"/>
    </row>
    <row r="55" spans="2:12" ht="19.5" customHeight="1" x14ac:dyDescent="0.25">
      <c r="B55" s="3" t="s">
        <v>94</v>
      </c>
      <c r="C55" s="3"/>
      <c r="D55" s="3"/>
      <c r="E55" s="3"/>
      <c r="F55" s="3"/>
      <c r="G55" s="3"/>
      <c r="H55" s="3"/>
      <c r="I55" s="28">
        <f>SUM(I43:I54)</f>
        <v>377.59999999999997</v>
      </c>
      <c r="J55" s="27"/>
      <c r="K55" s="35">
        <f>SUM(K43:K54)</f>
        <v>34.93</v>
      </c>
      <c r="L55" s="36" t="str">
        <f>COUNTIF(L43:L54,"Nein")&amp;" ohne Beleg"</f>
        <v>1 ohne Beleg</v>
      </c>
    </row>
    <row r="56" spans="2:12" ht="12" customHeight="1" x14ac:dyDescent="0.25"/>
    <row r="57" spans="2:12" ht="21.75" customHeight="1" x14ac:dyDescent="0.25">
      <c r="B57" s="10" t="s">
        <v>95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2:12" ht="18.75" customHeight="1" x14ac:dyDescent="0.25">
      <c r="B58" s="50" t="s">
        <v>96</v>
      </c>
      <c r="C58" s="50"/>
      <c r="D58" s="50"/>
      <c r="E58" s="50"/>
      <c r="F58" s="50"/>
      <c r="H58" s="50" t="s">
        <v>97</v>
      </c>
      <c r="I58" s="50"/>
      <c r="J58" s="50"/>
      <c r="K58" s="50"/>
      <c r="L58" s="50"/>
    </row>
    <row r="59" spans="2:12" ht="18" customHeight="1" x14ac:dyDescent="0.25">
      <c r="B59" s="51" t="s">
        <v>98</v>
      </c>
      <c r="C59" s="51"/>
      <c r="D59" s="51"/>
      <c r="E59" s="51"/>
      <c r="F59" s="37">
        <f>L29</f>
        <v>33.6</v>
      </c>
      <c r="H59" s="51" t="s">
        <v>99</v>
      </c>
      <c r="I59" s="51"/>
      <c r="J59" s="51"/>
      <c r="K59" s="52">
        <f>$L$29</f>
        <v>33.6</v>
      </c>
      <c r="L59" s="52"/>
    </row>
    <row r="60" spans="2:12" ht="18" customHeight="1" x14ac:dyDescent="0.25">
      <c r="B60" s="51" t="s">
        <v>100</v>
      </c>
      <c r="C60" s="51"/>
      <c r="D60" s="51"/>
      <c r="E60" s="51"/>
      <c r="F60" s="37">
        <f>L39</f>
        <v>174</v>
      </c>
      <c r="H60" s="51" t="s">
        <v>101</v>
      </c>
      <c r="I60" s="51"/>
      <c r="J60" s="51"/>
      <c r="K60" s="52">
        <f>$L$39</f>
        <v>174</v>
      </c>
      <c r="L60" s="52"/>
    </row>
    <row r="61" spans="2:12" ht="18" customHeight="1" x14ac:dyDescent="0.25">
      <c r="B61" s="51" t="s">
        <v>102</v>
      </c>
      <c r="C61" s="51"/>
      <c r="D61" s="51"/>
      <c r="E61" s="51"/>
      <c r="F61" s="37">
        <f>SUMIFS($I$43:$I$54,$G$43:$G$54,"Privat verauslagt")</f>
        <v>139.60000000000002</v>
      </c>
      <c r="H61" s="51" t="s">
        <v>91</v>
      </c>
      <c r="I61" s="51"/>
      <c r="J61" s="51"/>
      <c r="K61" s="52">
        <f t="shared" ref="K61:K67" si="3">SUMIF($D$43:$D$54,$H61,$I$43:$I$54)</f>
        <v>8.8000000000000007</v>
      </c>
      <c r="L61" s="52"/>
    </row>
    <row r="62" spans="2:12" ht="18" customHeight="1" x14ac:dyDescent="0.25">
      <c r="B62" s="53" t="s">
        <v>103</v>
      </c>
      <c r="C62" s="53"/>
      <c r="D62" s="53"/>
      <c r="E62" s="53"/>
      <c r="F62" s="38">
        <f>SUM(F59:F61)</f>
        <v>347.20000000000005</v>
      </c>
      <c r="H62" s="51" t="s">
        <v>104</v>
      </c>
      <c r="I62" s="51"/>
      <c r="J62" s="51"/>
      <c r="K62" s="52">
        <f t="shared" si="3"/>
        <v>0</v>
      </c>
      <c r="L62" s="52"/>
    </row>
    <row r="63" spans="2:12" ht="18" customHeight="1" x14ac:dyDescent="0.25">
      <c r="B63" s="51" t="s">
        <v>105</v>
      </c>
      <c r="C63" s="51"/>
      <c r="D63" s="51"/>
      <c r="E63" s="51"/>
      <c r="F63" s="39">
        <v>150</v>
      </c>
      <c r="H63" s="51" t="s">
        <v>88</v>
      </c>
      <c r="I63" s="51"/>
      <c r="J63" s="51"/>
      <c r="K63" s="52">
        <f t="shared" si="3"/>
        <v>22.4</v>
      </c>
      <c r="L63" s="52"/>
    </row>
    <row r="64" spans="2:12" ht="25.5" customHeight="1" x14ac:dyDescent="0.25">
      <c r="B64" s="54" t="s">
        <v>106</v>
      </c>
      <c r="C64" s="54"/>
      <c r="D64" s="54"/>
      <c r="E64" s="54"/>
      <c r="F64" s="40">
        <f>F62-F63</f>
        <v>197.20000000000005</v>
      </c>
      <c r="H64" s="51" t="s">
        <v>78</v>
      </c>
      <c r="I64" s="51"/>
      <c r="J64" s="51"/>
      <c r="K64" s="52">
        <f t="shared" si="3"/>
        <v>238</v>
      </c>
      <c r="L64" s="52"/>
    </row>
    <row r="65" spans="2:12" ht="18" customHeight="1" x14ac:dyDescent="0.25">
      <c r="H65" s="51" t="s">
        <v>82</v>
      </c>
      <c r="I65" s="51"/>
      <c r="J65" s="51"/>
      <c r="K65" s="52">
        <f t="shared" si="3"/>
        <v>86.5</v>
      </c>
      <c r="L65" s="52"/>
    </row>
    <row r="66" spans="2:12" ht="18" customHeight="1" x14ac:dyDescent="0.25">
      <c r="B66" s="55" t="s">
        <v>107</v>
      </c>
      <c r="C66" s="55"/>
      <c r="D66" s="55"/>
      <c r="E66" s="55"/>
      <c r="F66" s="41">
        <f>SUMIFS($I$43:$I$54,$G$43:$G$54,"Firmenkreditkarte")</f>
        <v>238</v>
      </c>
      <c r="H66" s="51" t="s">
        <v>74</v>
      </c>
      <c r="I66" s="51"/>
      <c r="J66" s="51"/>
      <c r="K66" s="52">
        <f t="shared" si="3"/>
        <v>12</v>
      </c>
      <c r="L66" s="52"/>
    </row>
    <row r="67" spans="2:12" ht="18" customHeight="1" x14ac:dyDescent="0.25">
      <c r="B67" s="55" t="s">
        <v>108</v>
      </c>
      <c r="C67" s="55"/>
      <c r="D67" s="55"/>
      <c r="E67" s="55"/>
      <c r="F67" s="41">
        <f>K55</f>
        <v>34.93</v>
      </c>
      <c r="H67" s="51" t="s">
        <v>85</v>
      </c>
      <c r="I67" s="51"/>
      <c r="J67" s="51"/>
      <c r="K67" s="52">
        <f t="shared" si="3"/>
        <v>9.9</v>
      </c>
      <c r="L67" s="52"/>
    </row>
    <row r="68" spans="2:12" ht="19.5" customHeight="1" x14ac:dyDescent="0.25">
      <c r="H68" s="3" t="s">
        <v>109</v>
      </c>
      <c r="I68" s="3"/>
      <c r="J68" s="3"/>
      <c r="K68" s="56">
        <f>SUM(K59:L67)</f>
        <v>585.19999999999993</v>
      </c>
      <c r="L68" s="56"/>
    </row>
    <row r="69" spans="2:12" ht="15.75" customHeight="1" x14ac:dyDescent="0.25">
      <c r="H69" s="57" t="str">
        <f>IF(ABS($K$68-($L$29+$L$39+$I$55))&lt;0.01,"Abstimmung in Ordnung – alle Kosten sind zugeordnet.","Achtung: Kategorie einer Belegzeile fehlt oder ist unbekannt.")</f>
        <v>Abstimmung in Ordnung – alle Kosten sind zugeordnet.</v>
      </c>
      <c r="I69" s="57"/>
      <c r="J69" s="57"/>
      <c r="K69" s="57"/>
      <c r="L69" s="57"/>
    </row>
    <row r="70" spans="2:12" ht="12" customHeight="1" x14ac:dyDescent="0.25"/>
    <row r="71" spans="2:12" ht="21.75" customHeight="1" x14ac:dyDescent="0.25">
      <c r="B71" s="10" t="s">
        <v>110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2:12" ht="33.75" customHeight="1" x14ac:dyDescent="0.25">
      <c r="B72" s="58" t="s">
        <v>111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</row>
    <row r="73" spans="2:12" ht="24" customHeight="1" x14ac:dyDescent="0.25">
      <c r="B73" s="59"/>
      <c r="C73" s="59"/>
      <c r="D73" s="59"/>
      <c r="F73" s="59"/>
      <c r="G73" s="59"/>
      <c r="H73" s="59"/>
      <c r="J73" s="59"/>
      <c r="K73" s="59"/>
      <c r="L73" s="59"/>
    </row>
    <row r="74" spans="2:12" ht="15" customHeight="1" x14ac:dyDescent="0.25">
      <c r="B74" s="60" t="s">
        <v>112</v>
      </c>
      <c r="C74" s="60"/>
      <c r="D74" s="60"/>
      <c r="F74" s="60" t="s">
        <v>113</v>
      </c>
      <c r="G74" s="60"/>
      <c r="H74" s="60"/>
      <c r="J74" s="60" t="s">
        <v>114</v>
      </c>
      <c r="K74" s="60"/>
      <c r="L74" s="60"/>
    </row>
    <row r="75" spans="2:12" ht="13.5" customHeight="1" x14ac:dyDescent="0.25"/>
    <row r="76" spans="2:12" ht="19.5" customHeight="1" x14ac:dyDescent="0.25">
      <c r="B76" s="50" t="s">
        <v>115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2:12" ht="25.5" customHeight="1" x14ac:dyDescent="0.25">
      <c r="B77" s="61" t="s">
        <v>116</v>
      </c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2:12" ht="25.5" customHeight="1" x14ac:dyDescent="0.25">
      <c r="B78" s="62" t="s">
        <v>117</v>
      </c>
      <c r="C78" s="62"/>
      <c r="D78" s="62"/>
      <c r="E78" s="62"/>
      <c r="F78" s="62"/>
      <c r="G78" s="62"/>
      <c r="H78" s="62"/>
      <c r="I78" s="62"/>
      <c r="J78" s="62"/>
      <c r="K78" s="62"/>
      <c r="L78" s="62"/>
    </row>
    <row r="79" spans="2:12" ht="25.5" customHeight="1" x14ac:dyDescent="0.25">
      <c r="B79" s="61" t="s">
        <v>118</v>
      </c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2:12" ht="25.5" customHeight="1" x14ac:dyDescent="0.25">
      <c r="B80" s="62" t="s">
        <v>119</v>
      </c>
      <c r="C80" s="62"/>
      <c r="D80" s="62"/>
      <c r="E80" s="62"/>
      <c r="F80" s="62"/>
      <c r="G80" s="62"/>
      <c r="H80" s="62"/>
      <c r="I80" s="62"/>
      <c r="J80" s="62"/>
      <c r="K80" s="62"/>
      <c r="L80" s="62"/>
    </row>
    <row r="81" spans="2:12" ht="25.5" customHeight="1" x14ac:dyDescent="0.25">
      <c r="B81" s="61" t="s">
        <v>120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2:12" ht="25.5" customHeight="1" x14ac:dyDescent="0.25">
      <c r="B82" s="62" t="s">
        <v>121</v>
      </c>
      <c r="C82" s="62"/>
      <c r="D82" s="62"/>
      <c r="E82" s="62"/>
      <c r="F82" s="62"/>
      <c r="G82" s="62"/>
      <c r="H82" s="62"/>
      <c r="I82" s="62"/>
      <c r="J82" s="62"/>
      <c r="K82" s="62"/>
      <c r="L82" s="62"/>
    </row>
  </sheetData>
  <mergeCells count="165">
    <mergeCell ref="B76:L76"/>
    <mergeCell ref="B77:L77"/>
    <mergeCell ref="B78:L78"/>
    <mergeCell ref="B79:L79"/>
    <mergeCell ref="B80:L80"/>
    <mergeCell ref="B81:L81"/>
    <mergeCell ref="B82:L82"/>
    <mergeCell ref="H68:J68"/>
    <mergeCell ref="K68:L68"/>
    <mergeCell ref="H69:L69"/>
    <mergeCell ref="B71:L71"/>
    <mergeCell ref="B72:L72"/>
    <mergeCell ref="B73:D73"/>
    <mergeCell ref="F73:H73"/>
    <mergeCell ref="J73:L73"/>
    <mergeCell ref="B74:D74"/>
    <mergeCell ref="F74:H74"/>
    <mergeCell ref="J74:L74"/>
    <mergeCell ref="B64:E64"/>
    <mergeCell ref="H64:J64"/>
    <mergeCell ref="K64:L64"/>
    <mergeCell ref="H65:J65"/>
    <mergeCell ref="K65:L65"/>
    <mergeCell ref="B66:E66"/>
    <mergeCell ref="H66:J66"/>
    <mergeCell ref="K66:L66"/>
    <mergeCell ref="B67:E67"/>
    <mergeCell ref="H67:J67"/>
    <mergeCell ref="K67:L67"/>
    <mergeCell ref="B61:E61"/>
    <mergeCell ref="H61:J61"/>
    <mergeCell ref="K61:L61"/>
    <mergeCell ref="B62:E62"/>
    <mergeCell ref="H62:J62"/>
    <mergeCell ref="K62:L62"/>
    <mergeCell ref="B63:E63"/>
    <mergeCell ref="H63:J63"/>
    <mergeCell ref="K63:L63"/>
    <mergeCell ref="B57:L57"/>
    <mergeCell ref="B58:F58"/>
    <mergeCell ref="H58:L58"/>
    <mergeCell ref="B59:E59"/>
    <mergeCell ref="H59:J59"/>
    <mergeCell ref="K59:L59"/>
    <mergeCell ref="B60:E60"/>
    <mergeCell ref="H60:J60"/>
    <mergeCell ref="K60:L60"/>
    <mergeCell ref="E51:F51"/>
    <mergeCell ref="G51:H51"/>
    <mergeCell ref="E52:F52"/>
    <mergeCell ref="G52:H52"/>
    <mergeCell ref="E53:F53"/>
    <mergeCell ref="G53:H53"/>
    <mergeCell ref="E54:F54"/>
    <mergeCell ref="G54:H54"/>
    <mergeCell ref="B55:H5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B41:L41"/>
    <mergeCell ref="E42:F42"/>
    <mergeCell ref="G42:H42"/>
    <mergeCell ref="E43:F43"/>
    <mergeCell ref="G43:H43"/>
    <mergeCell ref="E44:F44"/>
    <mergeCell ref="G44:H44"/>
    <mergeCell ref="E45:F45"/>
    <mergeCell ref="G45:H45"/>
    <mergeCell ref="C37:D37"/>
    <mergeCell ref="E37:F37"/>
    <mergeCell ref="G37:H37"/>
    <mergeCell ref="J37:K37"/>
    <mergeCell ref="C38:D38"/>
    <mergeCell ref="E38:F38"/>
    <mergeCell ref="G38:H38"/>
    <mergeCell ref="J38:K38"/>
    <mergeCell ref="B39:H39"/>
    <mergeCell ref="J39:K39"/>
    <mergeCell ref="C34:D34"/>
    <mergeCell ref="E34:F34"/>
    <mergeCell ref="G34:H34"/>
    <mergeCell ref="J34:K34"/>
    <mergeCell ref="C35:D35"/>
    <mergeCell ref="E35:F35"/>
    <mergeCell ref="G35:H35"/>
    <mergeCell ref="J35:K35"/>
    <mergeCell ref="C36:D36"/>
    <mergeCell ref="E36:F36"/>
    <mergeCell ref="G36:H36"/>
    <mergeCell ref="J36:K36"/>
    <mergeCell ref="H29:J29"/>
    <mergeCell ref="B31:L31"/>
    <mergeCell ref="C32:D32"/>
    <mergeCell ref="E32:F32"/>
    <mergeCell ref="G32:H32"/>
    <mergeCell ref="J32:K32"/>
    <mergeCell ref="C33:D33"/>
    <mergeCell ref="E33:F33"/>
    <mergeCell ref="G33:H33"/>
    <mergeCell ref="J33:K33"/>
    <mergeCell ref="C25:D25"/>
    <mergeCell ref="E25:F25"/>
    <mergeCell ref="C26:D26"/>
    <mergeCell ref="E26:F26"/>
    <mergeCell ref="C27:D27"/>
    <mergeCell ref="E27:F27"/>
    <mergeCell ref="C28:D28"/>
    <mergeCell ref="E28:F28"/>
    <mergeCell ref="B29:F2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B16:C16"/>
    <mergeCell ref="D16:F16"/>
    <mergeCell ref="G16:I16"/>
    <mergeCell ref="J16:L16"/>
    <mergeCell ref="B17:C17"/>
    <mergeCell ref="D17:F17"/>
    <mergeCell ref="G17:I17"/>
    <mergeCell ref="J17:L17"/>
    <mergeCell ref="B19:L19"/>
    <mergeCell ref="B13:L13"/>
    <mergeCell ref="B14:C14"/>
    <mergeCell ref="D14:F14"/>
    <mergeCell ref="G14:I14"/>
    <mergeCell ref="J14:L14"/>
    <mergeCell ref="B15:C15"/>
    <mergeCell ref="D15:E15"/>
    <mergeCell ref="G15:I15"/>
    <mergeCell ref="J15:K15"/>
    <mergeCell ref="B9:C9"/>
    <mergeCell ref="D9:F9"/>
    <mergeCell ref="G9:I9"/>
    <mergeCell ref="J9:L9"/>
    <mergeCell ref="B10:C10"/>
    <mergeCell ref="D10:F10"/>
    <mergeCell ref="G10:I10"/>
    <mergeCell ref="J10:L10"/>
    <mergeCell ref="B11:C11"/>
    <mergeCell ref="D11:F11"/>
    <mergeCell ref="G11:I11"/>
    <mergeCell ref="J11:L11"/>
    <mergeCell ref="B3:H3"/>
    <mergeCell ref="I3:L3"/>
    <mergeCell ref="B4:H4"/>
    <mergeCell ref="I4:L4"/>
    <mergeCell ref="B7:L7"/>
    <mergeCell ref="B8:C8"/>
    <mergeCell ref="D8:F8"/>
    <mergeCell ref="G8:I8"/>
    <mergeCell ref="J8:L8"/>
  </mergeCells>
  <conditionalFormatting sqref="F64">
    <cfRule type="cellIs" dxfId="1" priority="3" operator="lessThan">
      <formula>0</formula>
    </cfRule>
  </conditionalFormatting>
  <conditionalFormatting sqref="L43:L54">
    <cfRule type="cellIs" dxfId="0" priority="2" operator="equal">
      <formula>"Nein"</formula>
    </cfRule>
  </conditionalFormatting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Spesenabrechnung 2026 – Musterfirma GmbH&amp;R&amp;8 Seite &amp;P von &amp;N</oddFoot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xr:uid="{00000000-0002-0000-0000-000000000000}">
          <x14:formula1>
            <xm:f>Parameter!$B$9:$B$13</xm:f>
          </x14:formula1>
          <x14:formula2>
            <xm:f>0</xm:f>
          </x14:formula2>
          <xm:sqref>E21:E28</xm:sqref>
        </x14:dataValidation>
        <x14:dataValidation type="list" allowBlank="1" xr:uid="{00000000-0002-0000-0000-000001000000}">
          <x14:formula1>
            <xm:f>Parameter!$D$38:$D$39</xm:f>
          </x14:formula1>
          <x14:formula2>
            <xm:f>0</xm:f>
          </x14:formula2>
          <xm:sqref>H21:J28 L43:L54</xm:sqref>
        </x14:dataValidation>
        <x14:dataValidation type="list" allowBlank="1" xr:uid="{00000000-0002-0000-0000-000002000000}">
          <x14:formula1>
            <xm:f>Parameter!$B$23:$B$25</xm:f>
          </x14:formula1>
          <x14:formula2>
            <xm:f>0</xm:f>
          </x14:formula2>
          <xm:sqref>G33:G38</xm:sqref>
        </x14:dataValidation>
        <x14:dataValidation type="list" allowBlank="1" xr:uid="{00000000-0002-0000-0000-000003000000}">
          <x14:formula1>
            <xm:f>Parameter!$B$28:$B$34</xm:f>
          </x14:formula1>
          <x14:formula2>
            <xm:f>0</xm:f>
          </x14:formula2>
          <xm:sqref>D43:D54</xm:sqref>
        </x14:dataValidation>
        <x14:dataValidation type="list" allowBlank="1" xr:uid="{00000000-0002-0000-0000-000004000000}">
          <x14:formula1>
            <xm:f>Parameter!$B$38:$B$39</xm:f>
          </x14:formula1>
          <x14:formula2>
            <xm:f>0</xm:f>
          </x14:formula2>
          <xm:sqref>G43:G54</xm:sqref>
        </x14:dataValidation>
        <x14:dataValidation type="list" allowBlank="1" xr:uid="{00000000-0002-0000-0000-000005000000}">
          <x14:formula1>
            <xm:f>Parameter!$C$38:$C$40</xm:f>
          </x14:formula1>
          <x14:formula2>
            <xm:f>0</xm:f>
          </x14:formula2>
          <xm:sqref>J43:J54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7333"/>
    <pageSetUpPr fitToPage="1"/>
  </sheetPr>
  <dimension ref="B2:D43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" customWidth="1"/>
    <col min="2" max="2" width="42" customWidth="1"/>
    <col min="3" max="3" width="16" customWidth="1"/>
    <col min="4" max="4" width="62" customWidth="1"/>
    <col min="5" max="5" width="2" customWidth="1"/>
  </cols>
  <sheetData>
    <row r="2" spans="2:4" ht="6" customHeight="1" x14ac:dyDescent="0.25">
      <c r="B2" s="15"/>
      <c r="C2" s="15"/>
      <c r="D2" s="15"/>
    </row>
    <row r="3" spans="2:4" ht="25.5" customHeight="1" x14ac:dyDescent="0.25">
      <c r="B3" s="63" t="s">
        <v>122</v>
      </c>
      <c r="C3" s="63"/>
      <c r="D3" s="63"/>
    </row>
    <row r="4" spans="2:4" ht="15.75" customHeight="1" x14ac:dyDescent="0.25">
      <c r="B4" s="12" t="s">
        <v>123</v>
      </c>
      <c r="C4" s="12"/>
      <c r="D4" s="12"/>
    </row>
    <row r="5" spans="2:4" ht="3.75" customHeight="1" x14ac:dyDescent="0.25">
      <c r="B5" s="16"/>
      <c r="C5" s="16"/>
      <c r="D5" s="16"/>
    </row>
    <row r="7" spans="2:4" ht="19.5" customHeight="1" x14ac:dyDescent="0.25">
      <c r="B7" s="10" t="s">
        <v>124</v>
      </c>
      <c r="C7" s="10"/>
      <c r="D7" s="10"/>
    </row>
    <row r="8" spans="2:4" ht="18" customHeight="1" x14ac:dyDescent="0.25">
      <c r="B8" s="42" t="s">
        <v>125</v>
      </c>
      <c r="C8" s="18" t="s">
        <v>126</v>
      </c>
      <c r="D8" s="42" t="s">
        <v>127</v>
      </c>
    </row>
    <row r="9" spans="2:4" ht="15.75" customHeight="1" x14ac:dyDescent="0.25">
      <c r="B9" s="43" t="s">
        <v>128</v>
      </c>
      <c r="C9" s="44">
        <v>0</v>
      </c>
      <c r="D9" s="45" t="s">
        <v>129</v>
      </c>
    </row>
    <row r="10" spans="2:4" ht="15.75" customHeight="1" x14ac:dyDescent="0.25">
      <c r="B10" s="43" t="s">
        <v>130</v>
      </c>
      <c r="C10" s="44">
        <v>14</v>
      </c>
      <c r="D10" s="45" t="s">
        <v>131</v>
      </c>
    </row>
    <row r="11" spans="2:4" ht="15.75" customHeight="1" x14ac:dyDescent="0.25">
      <c r="B11" s="43" t="s">
        <v>45</v>
      </c>
      <c r="C11" s="44">
        <v>14</v>
      </c>
      <c r="D11" s="45" t="s">
        <v>132</v>
      </c>
    </row>
    <row r="12" spans="2:4" ht="15.75" customHeight="1" x14ac:dyDescent="0.25">
      <c r="B12" s="43" t="s">
        <v>47</v>
      </c>
      <c r="C12" s="44">
        <v>28</v>
      </c>
      <c r="D12" s="45" t="s">
        <v>133</v>
      </c>
    </row>
    <row r="13" spans="2:4" ht="15.75" customHeight="1" x14ac:dyDescent="0.25">
      <c r="B13" s="43" t="s">
        <v>50</v>
      </c>
      <c r="C13" s="44">
        <v>14</v>
      </c>
      <c r="D13" s="45" t="s">
        <v>132</v>
      </c>
    </row>
    <row r="15" spans="2:4" ht="19.5" customHeight="1" x14ac:dyDescent="0.25">
      <c r="B15" s="10" t="s">
        <v>134</v>
      </c>
      <c r="C15" s="10"/>
      <c r="D15" s="10"/>
    </row>
    <row r="16" spans="2:4" ht="18" customHeight="1" x14ac:dyDescent="0.25">
      <c r="B16" s="42" t="s">
        <v>135</v>
      </c>
      <c r="C16" s="18" t="s">
        <v>136</v>
      </c>
      <c r="D16" s="42" t="s">
        <v>137</v>
      </c>
    </row>
    <row r="17" spans="2:4" ht="15.75" customHeight="1" x14ac:dyDescent="0.25">
      <c r="B17" s="43" t="s">
        <v>138</v>
      </c>
      <c r="C17" s="46">
        <f>ROUND($C$12*0.2,2)</f>
        <v>5.6</v>
      </c>
      <c r="D17" s="45" t="s">
        <v>139</v>
      </c>
    </row>
    <row r="18" spans="2:4" ht="15.75" customHeight="1" x14ac:dyDescent="0.25">
      <c r="B18" s="43" t="s">
        <v>140</v>
      </c>
      <c r="C18" s="46">
        <f>ROUND($C$12*0.4,2)</f>
        <v>11.2</v>
      </c>
      <c r="D18" s="45" t="s">
        <v>141</v>
      </c>
    </row>
    <row r="19" spans="2:4" ht="15.75" customHeight="1" x14ac:dyDescent="0.25">
      <c r="B19" s="43" t="s">
        <v>142</v>
      </c>
      <c r="C19" s="46">
        <f>ROUND($C$12*0.4,2)</f>
        <v>11.2</v>
      </c>
      <c r="D19" s="45" t="s">
        <v>141</v>
      </c>
    </row>
    <row r="21" spans="2:4" ht="19.5" customHeight="1" x14ac:dyDescent="0.25">
      <c r="B21" s="10" t="s">
        <v>143</v>
      </c>
      <c r="C21" s="10"/>
      <c r="D21" s="10"/>
    </row>
    <row r="22" spans="2:4" ht="18" customHeight="1" x14ac:dyDescent="0.25">
      <c r="B22" s="42" t="s">
        <v>55</v>
      </c>
      <c r="C22" s="18" t="s">
        <v>57</v>
      </c>
      <c r="D22" s="42" t="s">
        <v>144</v>
      </c>
    </row>
    <row r="23" spans="2:4" ht="15.75" customHeight="1" x14ac:dyDescent="0.25">
      <c r="B23" s="43" t="s">
        <v>60</v>
      </c>
      <c r="C23" s="47">
        <v>0.3</v>
      </c>
      <c r="D23" s="45" t="s">
        <v>145</v>
      </c>
    </row>
    <row r="24" spans="2:4" ht="15.75" customHeight="1" x14ac:dyDescent="0.25">
      <c r="B24" s="43" t="s">
        <v>146</v>
      </c>
      <c r="C24" s="47">
        <v>0.2</v>
      </c>
      <c r="D24" s="45" t="s">
        <v>147</v>
      </c>
    </row>
    <row r="25" spans="2:4" ht="15.75" customHeight="1" x14ac:dyDescent="0.25">
      <c r="B25" s="43" t="s">
        <v>148</v>
      </c>
      <c r="C25" s="47">
        <v>0</v>
      </c>
      <c r="D25" s="45" t="s">
        <v>149</v>
      </c>
    </row>
    <row r="27" spans="2:4" ht="19.5" customHeight="1" x14ac:dyDescent="0.25">
      <c r="B27" s="10" t="s">
        <v>150</v>
      </c>
      <c r="C27" s="10"/>
      <c r="D27" s="10"/>
    </row>
    <row r="28" spans="2:4" ht="15" customHeight="1" x14ac:dyDescent="0.25">
      <c r="B28" s="43" t="s">
        <v>91</v>
      </c>
      <c r="C28" s="64" t="s">
        <v>151</v>
      </c>
      <c r="D28" s="64"/>
    </row>
    <row r="29" spans="2:4" ht="15" customHeight="1" x14ac:dyDescent="0.25">
      <c r="B29" s="43" t="s">
        <v>104</v>
      </c>
      <c r="C29" s="64" t="s">
        <v>152</v>
      </c>
      <c r="D29" s="64"/>
    </row>
    <row r="30" spans="2:4" ht="15" customHeight="1" x14ac:dyDescent="0.25">
      <c r="B30" s="43" t="s">
        <v>88</v>
      </c>
      <c r="C30" s="64" t="s">
        <v>153</v>
      </c>
      <c r="D30" s="64"/>
    </row>
    <row r="31" spans="2:4" ht="15" customHeight="1" x14ac:dyDescent="0.25">
      <c r="B31" s="43" t="s">
        <v>78</v>
      </c>
      <c r="C31" s="64" t="s">
        <v>154</v>
      </c>
      <c r="D31" s="64"/>
    </row>
    <row r="32" spans="2:4" ht="15" customHeight="1" x14ac:dyDescent="0.25">
      <c r="B32" s="43" t="s">
        <v>82</v>
      </c>
      <c r="C32" s="64" t="s">
        <v>155</v>
      </c>
      <c r="D32" s="64"/>
    </row>
    <row r="33" spans="2:4" ht="15" customHeight="1" x14ac:dyDescent="0.25">
      <c r="B33" s="43" t="s">
        <v>74</v>
      </c>
      <c r="C33" s="64" t="s">
        <v>156</v>
      </c>
      <c r="D33" s="64"/>
    </row>
    <row r="34" spans="2:4" ht="15" customHeight="1" x14ac:dyDescent="0.25">
      <c r="B34" s="43" t="s">
        <v>85</v>
      </c>
      <c r="C34" s="64" t="s">
        <v>157</v>
      </c>
      <c r="D34" s="64"/>
    </row>
    <row r="36" spans="2:4" ht="19.5" customHeight="1" x14ac:dyDescent="0.25">
      <c r="B36" s="10" t="s">
        <v>158</v>
      </c>
      <c r="C36" s="10"/>
      <c r="D36" s="10"/>
    </row>
    <row r="37" spans="2:4" ht="18" customHeight="1" x14ac:dyDescent="0.25">
      <c r="B37" s="42" t="s">
        <v>68</v>
      </c>
      <c r="C37" s="18" t="s">
        <v>70</v>
      </c>
      <c r="D37" s="42" t="s">
        <v>159</v>
      </c>
    </row>
    <row r="38" spans="2:4" ht="15" customHeight="1" x14ac:dyDescent="0.25">
      <c r="B38" s="43" t="s">
        <v>76</v>
      </c>
      <c r="C38" s="48">
        <v>0.19</v>
      </c>
      <c r="D38" s="43" t="s">
        <v>48</v>
      </c>
    </row>
    <row r="39" spans="2:4" ht="15" customHeight="1" x14ac:dyDescent="0.25">
      <c r="B39" s="43" t="s">
        <v>80</v>
      </c>
      <c r="C39" s="48">
        <v>7.0000000000000007E-2</v>
      </c>
      <c r="D39" s="43" t="s">
        <v>93</v>
      </c>
    </row>
    <row r="40" spans="2:4" ht="15" customHeight="1" x14ac:dyDescent="0.25">
      <c r="B40" s="43"/>
      <c r="C40" s="48">
        <v>0</v>
      </c>
      <c r="D40" s="43"/>
    </row>
    <row r="42" spans="2:4" x14ac:dyDescent="0.25">
      <c r="B42" s="65"/>
      <c r="C42" s="65"/>
      <c r="D42" s="65"/>
    </row>
    <row r="43" spans="2:4" ht="30" customHeight="1" x14ac:dyDescent="0.25">
      <c r="B43" s="66" t="s">
        <v>160</v>
      </c>
      <c r="C43" s="66"/>
      <c r="D43" s="66"/>
    </row>
  </sheetData>
  <mergeCells count="16">
    <mergeCell ref="B43:D43"/>
    <mergeCell ref="C32:D32"/>
    <mergeCell ref="C33:D33"/>
    <mergeCell ref="C34:D34"/>
    <mergeCell ref="B36:D36"/>
    <mergeCell ref="B42:D42"/>
    <mergeCell ref="B27:D27"/>
    <mergeCell ref="C28:D28"/>
    <mergeCell ref="C29:D29"/>
    <mergeCell ref="C30:D30"/>
    <mergeCell ref="C31:D31"/>
    <mergeCell ref="B3:D3"/>
    <mergeCell ref="B4:D4"/>
    <mergeCell ref="B7:D7"/>
    <mergeCell ref="B15:D15"/>
    <mergeCell ref="B21:D21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Spesenabrechnung</vt:lpstr>
      <vt:lpstr>Parameter</vt:lpstr>
      <vt:lpstr>Spesenabrechnung!Druckbereich</vt:lpstr>
      <vt:lpstr>Spesenabrechnung!Drucktitel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2026-08-21T18:21:11Z</dcterms:created>
  <dcterms:modified xsi:type="dcterms:W3CDTF">2026-08-22T05:29:48Z</dcterms:modified>
  <dc:language>en-US</dc:language>
</cp:coreProperties>
</file>