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ndenzettel" sheetId="1" state="visible" r:id="rId3"/>
    <sheet name="Einstellungen" sheetId="2" state="visible" r:id="rId4"/>
  </sheets>
  <definedNames>
    <definedName function="false" hidden="false" localSheetId="1" name="_xlnm.Print_Area" vbProcedure="false">Einstellungen!$B$2:$I$40</definedName>
    <definedName function="false" hidden="false" localSheetId="0" name="_xlnm.Print_Area" vbProcedure="false">Stundenzettel!$A$1:$K$61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9" authorId="0">
      <text>
        <r>
          <rPr>
            <sz val="10"/>
            <rFont val="Arial"/>
            <family val="2"/>
          </rPr>
          <t xml:space="preserve">Brutto = Ende − Beginn (ohne Pausenabzug).</t>
        </r>
      </text>
    </comment>
    <comment ref="H5" authorId="0">
      <text>
        <r>
          <rPr>
            <sz val="10"/>
            <rFont val="Arial"/>
            <family val="2"/>
          </rPr>
          <t xml:space="preserve">Monat wählen – die 31 Zeilen, Wochentage und die Auswertung passen sich automatisch an.</t>
        </r>
      </text>
    </comment>
    <comment ref="H9" authorId="0">
      <text>
        <r>
          <rPr>
            <sz val="10"/>
            <rFont val="Arial"/>
            <family val="2"/>
          </rPr>
          <t xml:space="preserve">Netto = Brutto − Pause. Das ist die abrechnungsrelevante Arbeitszeit.</t>
        </r>
      </text>
    </comment>
    <comment ref="I9" authorId="0">
      <text>
        <r>
          <rPr>
            <sz val="10"/>
            <rFont val="Arial"/>
            <family val="2"/>
          </rPr>
          <t xml:space="preserve">Industriezeit: Stunden dezimal, z. B. 8:30 = 8,50 h.</t>
        </r>
      </text>
    </comment>
  </commentList>
</comments>
</file>

<file path=xl/sharedStrings.xml><?xml version="1.0" encoding="utf-8"?>
<sst xmlns="http://schemas.openxmlformats.org/spreadsheetml/2006/main" count="116" uniqueCount="89">
  <si>
    <t xml:space="preserve">STUNDENZETTEL</t>
  </si>
  <si>
    <t xml:space="preserve">Monatliche Arbeitszeiterfassung</t>
  </si>
  <si>
    <t xml:space="preserve">Mitarbeiter/in</t>
  </si>
  <si>
    <t xml:space="preserve">Monat</t>
  </si>
  <si>
    <t xml:space="preserve">März</t>
  </si>
  <si>
    <t xml:space="preserve">Jahr</t>
  </si>
  <si>
    <t xml:space="preserve">Personalnummer</t>
  </si>
  <si>
    <t xml:space="preserve">Vorgesetzte/r</t>
  </si>
  <si>
    <t xml:space="preserve">Abteilung</t>
  </si>
  <si>
    <t xml:space="preserve">Zeitraum</t>
  </si>
  <si>
    <t xml:space="preserve">Datum</t>
  </si>
  <si>
    <t xml:space="preserve">Wochentag</t>
  </si>
  <si>
    <t xml:space="preserve">Beginn</t>
  </si>
  <si>
    <t xml:space="preserve">Ende</t>
  </si>
  <si>
    <t xml:space="preserve">Pause</t>
  </si>
  <si>
    <t xml:space="preserve">Brutto</t>
  </si>
  <si>
    <t xml:space="preserve">Netto</t>
  </si>
  <si>
    <t xml:space="preserve">Netto (dezimal)</t>
  </si>
  <si>
    <t xml:space="preserve">Kategorie</t>
  </si>
  <si>
    <t xml:space="preserve">Notiz / Tätigkeit</t>
  </si>
  <si>
    <t xml:space="preserve">Arbeit</t>
  </si>
  <si>
    <t xml:space="preserve">Angebotskalkulation Q1</t>
  </si>
  <si>
    <t xml:space="preserve">Kundentermine, Nachbereitung</t>
  </si>
  <si>
    <t xml:space="preserve">Team-Meeting, Reporting</t>
  </si>
  <si>
    <t xml:space="preserve">Bestellabwicklung</t>
  </si>
  <si>
    <t xml:space="preserve">Frei</t>
  </si>
  <si>
    <t xml:space="preserve">Zeitausgleich</t>
  </si>
  <si>
    <t xml:space="preserve">Messevorbereitung</t>
  </si>
  <si>
    <t xml:space="preserve">Datenpflege CRM</t>
  </si>
  <si>
    <t xml:space="preserve">Urlaub</t>
  </si>
  <si>
    <t xml:space="preserve">Ganztägig</t>
  </si>
  <si>
    <t xml:space="preserve">Lieferantengespräche</t>
  </si>
  <si>
    <t xml:space="preserve">Monatssumme</t>
  </si>
  <si>
    <t xml:space="preserve">Monatsauswertung</t>
  </si>
  <si>
    <t xml:space="preserve">Kategorien-Übersicht</t>
  </si>
  <si>
    <t xml:space="preserve">Ist-Stunden (Netto)</t>
  </si>
  <si>
    <t xml:space="preserve">Tage</t>
  </si>
  <si>
    <t xml:space="preserve">Stunden</t>
  </si>
  <si>
    <t xml:space="preserve">Sollstunden</t>
  </si>
  <si>
    <t xml:space="preserve">Saldo (Über-/Minus)</t>
  </si>
  <si>
    <t xml:space="preserve">Arbeitstage im Monat</t>
  </si>
  <si>
    <t xml:space="preserve">Krankheit</t>
  </si>
  <si>
    <t xml:space="preserve">Entgelt (falls Stundensatz gesetzt)</t>
  </si>
  <si>
    <t xml:space="preserve">Feiertag</t>
  </si>
  <si>
    <t xml:space="preserve">Gleitzeit</t>
  </si>
  <si>
    <t xml:space="preserve">Fortbildung</t>
  </si>
  <si>
    <t xml:space="preserve">Gesamt</t>
  </si>
  <si>
    <t xml:space="preserve">Legende &amp; Hinweise</t>
  </si>
  <si>
    <t xml:space="preserve">•  Blau hinterlegte Felder sind Eingabefelder – Beginn, Ende, Pause im Format HH:MM (z. B. 08:15). Alle grauen Spalten berechnet die Vorlage automatisch.</t>
  </si>
  <si>
    <t xml:space="preserve">•  Brutto = Ende − Beginn. Netto = Brutto − Pause. »Netto (dezimal)« rechnet die Zeit in Industriestunden um (z. B. 8:30 → 8,50 h) – praktisch für die Lohnabrechnung.</t>
  </si>
  <si>
    <t xml:space="preserve">•  Wochenenden werden hellblau, gesetzliche Feiertage sandfarben markiert. Feiertage stammen aus dem Blatt »Einstellungen« und lassen sich dort um regionale Termine ergänzen.</t>
  </si>
  <si>
    <t xml:space="preserve">•  Monat und Jahr oben rechts auswählen – Datum, Wochentage und die gesamte Auswertung stellen sich automatisch um. Die Sollstunden ergeben sich aus Wochenarbeitszeit und Arbeitstagen.</t>
  </si>
  <si>
    <t xml:space="preserve">Datum, Unterschrift Mitarbeiter/in</t>
  </si>
  <si>
    <t xml:space="preserve">Datum, Unterschrift Vorgesetzte/r</t>
  </si>
  <si>
    <t xml:space="preserve">Einstellungen &amp; Stammdaten</t>
  </si>
  <si>
    <t xml:space="preserve">Hier eingetragene Werte steuern das Blatt »Stundenzettel«. Blau umrandete Felder anpassen, farbige Listen nach Bedarf ergänzen.</t>
  </si>
  <si>
    <t xml:space="preserve">Mitarbeiterdaten</t>
  </si>
  <si>
    <t xml:space="preserve">Feiertage 2026 (bundesweit)</t>
  </si>
  <si>
    <t xml:space="preserve">Alex Berger</t>
  </si>
  <si>
    <t xml:space="preserve">Bezeichnung</t>
  </si>
  <si>
    <t xml:space="preserve">MA-20194</t>
  </si>
  <si>
    <t xml:space="preserve">Neujahr</t>
  </si>
  <si>
    <t xml:space="preserve">Vertrieb Innendienst</t>
  </si>
  <si>
    <t xml:space="preserve">Karfreitag</t>
  </si>
  <si>
    <t xml:space="preserve">C. Waldmann</t>
  </si>
  <si>
    <t xml:space="preserve">Ostermontag</t>
  </si>
  <si>
    <t xml:space="preserve">Wochenarbeitszeit (Std.)</t>
  </si>
  <si>
    <t xml:space="preserve">Tag der Arbeit</t>
  </si>
  <si>
    <t xml:space="preserve">Arbeitstage/Woche</t>
  </si>
  <si>
    <t xml:space="preserve">Christi Himmelfahrt</t>
  </si>
  <si>
    <t xml:space="preserve">Urlaubsanspruch (Tage/Jahr)</t>
  </si>
  <si>
    <t xml:space="preserve">Pfingstmontag</t>
  </si>
  <si>
    <t xml:space="preserve">Stundensatz (€, optional)</t>
  </si>
  <si>
    <t xml:space="preserve">Tag der Deutschen Einheit</t>
  </si>
  <si>
    <t xml:space="preserve">1. Weihnachtstag</t>
  </si>
  <si>
    <t xml:space="preserve">Auswahllisten</t>
  </si>
  <si>
    <t xml:space="preserve">2. Weihnachtstag</t>
  </si>
  <si>
    <t xml:space="preserve">Januar</t>
  </si>
  <si>
    <t xml:space="preserve">Regionale Feiertage (z. B. Fronleichnam, Reformationstag, Allerheiligen) bitte je nach Bundesland ergänzen.</t>
  </si>
  <si>
    <t xml:space="preserve">Februar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</si>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</sst>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dd\.mm\.yyyy"/>
    <numFmt numFmtId="167" formatCode="[hh]:mm"/>
    <numFmt numFmtId="168" formatCode="0.00&quot; h&quot;"/>
    <numFmt numFmtId="169" formatCode="\+0.00&quot; h&quot;;\-0.00&quot; h&quot;;0.00&quot; h&quot;"/>
    <numFmt numFmtId="170" formatCode="0&quot; Tage&quot;"/>
    <numFmt numFmtId="171" formatCode="#,##0.00&quot; €&quot;"/>
    <numFmt numFmtId="172" formatCode="0.0&quot; Std.&quot;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1"/>
      <color rgb="FFDCE6F1"/>
      <name val="Calibri"/>
      <family val="0"/>
      <charset val="1"/>
    </font>
    <font>
      <b val="true"/>
      <sz val="9"/>
      <color rgb="FF5C7A99"/>
      <name val="Calibri"/>
      <family val="0"/>
      <charset val="1"/>
    </font>
    <font>
      <b val="true"/>
      <sz val="11"/>
      <color rgb="FF142842"/>
      <name val="Calibri"/>
      <family val="0"/>
      <charset val="1"/>
    </font>
    <font>
      <b val="true"/>
      <sz val="12"/>
      <color rgb="FF142842"/>
      <name val="Calibri"/>
      <family val="0"/>
      <charset val="1"/>
    </font>
    <font>
      <sz val="10"/>
      <color rgb="FF44464B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142842"/>
      <name val="Calibri"/>
      <family val="0"/>
      <charset val="1"/>
    </font>
    <font>
      <b val="true"/>
      <sz val="10"/>
      <color rgb="FF142842"/>
      <name val="Calibri"/>
      <family val="0"/>
      <charset val="1"/>
    </font>
    <font>
      <sz val="9.5"/>
      <color rgb="FF44464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.5"/>
      <color rgb="FFDCE6F1"/>
      <name val="Calibri"/>
      <family val="0"/>
      <charset val="1"/>
    </font>
    <font>
      <sz val="10"/>
      <color rgb="FF5C7A99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1"/>
      <color rgb="FF44464B"/>
      <name val="Calibri"/>
      <family val="0"/>
      <charset val="1"/>
    </font>
    <font>
      <b val="true"/>
      <sz val="12"/>
      <color rgb="FFC77D30"/>
      <name val="Calibri"/>
      <family val="0"/>
      <charset val="1"/>
    </font>
    <font>
      <i val="true"/>
      <sz val="9.5"/>
      <color rgb="FF5C7A99"/>
      <name val="Calibri"/>
      <family val="0"/>
      <charset val="1"/>
    </font>
    <font>
      <b val="true"/>
      <sz val="10"/>
      <color rgb="FF44464B"/>
      <name val="Calibri"/>
      <family val="0"/>
      <charset val="1"/>
    </font>
    <font>
      <sz val="9"/>
      <color rgb="FF5C7A99"/>
      <name val="Calibri"/>
      <family val="0"/>
      <charset val="1"/>
    </font>
    <font>
      <sz val="10"/>
      <name val="Arial"/>
      <family val="2"/>
    </font>
    <font>
      <b val="true"/>
      <sz val="15"/>
      <color rgb="FFFFFFFF"/>
      <name val="Calibri"/>
      <family val="0"/>
      <charset val="1"/>
    </font>
    <font>
      <i val="true"/>
      <sz val="9"/>
      <color rgb="FF5C7A99"/>
      <name val="Calibri"/>
      <family val="0"/>
      <charset val="1"/>
    </font>
    <font>
      <i val="true"/>
      <sz val="8.5"/>
      <color rgb="FF5C7A99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EEF3F9"/>
      </patternFill>
    </fill>
    <fill>
      <patternFill patternType="solid">
        <fgColor rgb="FF1F3A5F"/>
        <bgColor rgb="FF35424E"/>
      </patternFill>
    </fill>
    <fill>
      <patternFill patternType="solid">
        <fgColor rgb="FFC77D30"/>
        <bgColor rgb="FFFF8080"/>
      </patternFill>
    </fill>
    <fill>
      <patternFill patternType="solid">
        <fgColor rgb="FFEEF3F9"/>
        <bgColor rgb="FFE9EDF2"/>
      </patternFill>
    </fill>
    <fill>
      <patternFill patternType="solid">
        <fgColor rgb="FF35424E"/>
        <bgColor rgb="FF44464B"/>
      </patternFill>
    </fill>
    <fill>
      <patternFill patternType="solid">
        <fgColor rgb="FFDCE6F1"/>
        <bgColor rgb="FFDFE5EC"/>
      </patternFill>
    </fill>
    <fill>
      <patternFill patternType="solid">
        <fgColor rgb="FFF6E9D8"/>
        <bgColor rgb="FFF3E5D6"/>
      </patternFill>
    </fill>
    <fill>
      <patternFill patternType="solid">
        <fgColor rgb="FF3D5A80"/>
        <bgColor rgb="FF44464B"/>
      </patternFill>
    </fill>
    <fill>
      <patternFill patternType="solid">
        <fgColor rgb="FFF3E5D6"/>
        <bgColor rgb="FFF6E9D8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7CFD8"/>
      </bottom>
      <diagonal/>
    </border>
    <border diagonalUp="false" diagonalDown="false">
      <left style="thin">
        <color rgb="FF9DB3CE"/>
      </left>
      <right style="thin">
        <color rgb="FF9DB3CE"/>
      </right>
      <top style="thin">
        <color rgb="FF9DB3CE"/>
      </top>
      <bottom style="thin">
        <color rgb="FF9DB3CE"/>
      </bottom>
      <diagonal/>
    </border>
    <border diagonalUp="false" diagonalDown="false">
      <left style="thin">
        <color rgb="FF35424E"/>
      </left>
      <right style="thin">
        <color rgb="FF35424E"/>
      </right>
      <top style="thin">
        <color rgb="FF35424E"/>
      </top>
      <bottom style="thin">
        <color rgb="FF35424E"/>
      </bottom>
      <diagonal/>
    </border>
    <border diagonalUp="false" diagonalDown="false">
      <left style="thin">
        <color rgb="FFDFE5EC"/>
      </left>
      <right style="thin">
        <color rgb="FFDFE5EC"/>
      </right>
      <top style="thin">
        <color rgb="FFDFE5EC"/>
      </top>
      <bottom style="thin">
        <color rgb="FFDFE5EC"/>
      </bottom>
      <diagonal/>
    </border>
    <border diagonalUp="false" diagonalDown="false">
      <left/>
      <right/>
      <top/>
      <bottom style="medium">
        <color rgb="FFC77D30"/>
      </bottom>
      <diagonal/>
    </border>
    <border diagonalUp="false" diagonalDown="false">
      <left/>
      <right/>
      <top/>
      <bottom style="thin">
        <color rgb="FFDFE5EC"/>
      </bottom>
      <diagonal/>
    </border>
    <border diagonalUp="false" diagonalDown="false">
      <left/>
      <right/>
      <top style="thin">
        <color rgb="FFC77D30"/>
      </top>
      <bottom style="thin">
        <color rgb="FFC7CFD8"/>
      </bottom>
      <diagonal/>
    </border>
    <border diagonalUp="false" diagonalDown="false">
      <left/>
      <right/>
      <top style="thin">
        <color rgb="FF44464B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7" fillId="5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8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9" fillId="8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5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8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1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7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7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E9EDF2"/>
        </patternFill>
      </fill>
    </dxf>
    <dxf>
      <font>
        <name val="Calibri"/>
        <charset val="1"/>
        <family val="0"/>
        <b val="1"/>
        <color rgb="FFC77D30"/>
        <sz val="10"/>
      </font>
    </dxf>
    <dxf>
      <font>
        <name val="Calibri"/>
        <charset val="1"/>
        <family val="0"/>
        <b val="1"/>
        <color rgb="FFB34A4A"/>
        <sz val="12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DB3CE"/>
      <rgbColor rgb="FF808080"/>
      <rgbColor rgb="FF9999FF"/>
      <rgbColor rgb="FFB34A4A"/>
      <rgbColor rgb="FFF6E9D8"/>
      <rgbColor rgb="FFEEF3F9"/>
      <rgbColor rgb="FF660066"/>
      <rgbColor rgb="FFFF8080"/>
      <rgbColor rgb="FF0066CC"/>
      <rgbColor rgb="FFC7C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DF2"/>
      <rgbColor rgb="FFDCE6F1"/>
      <rgbColor rgb="FFDFE5EC"/>
      <rgbColor rgb="FF99CCFF"/>
      <rgbColor rgb="FFFF99CC"/>
      <rgbColor rgb="FFCC99FF"/>
      <rgbColor rgb="FFF3E5D6"/>
      <rgbColor rgb="FF3366FF"/>
      <rgbColor rgb="FF33CCCC"/>
      <rgbColor rgb="FF99CC00"/>
      <rgbColor rgb="FFFFCC00"/>
      <rgbColor rgb="FFFF9900"/>
      <rgbColor rgb="FFC77D30"/>
      <rgbColor rgb="FF5C7A99"/>
      <rgbColor rgb="FF969696"/>
      <rgbColor rgb="FF1F3A5F"/>
      <rgbColor rgb="FF339966"/>
      <rgbColor rgb="FF142842"/>
      <rgbColor rgb="FF44464B"/>
      <rgbColor rgb="FF993300"/>
      <rgbColor rgb="FF993366"/>
      <rgbColor rgb="FF3D5A80"/>
      <rgbColor rgb="FF35424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A5F"/>
    <pageSetUpPr fitToPage="true"/>
  </sheetPr>
  <dimension ref="A1:M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J47" activeCellId="0" sqref="J4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0.42"/>
    <col collapsed="false" customWidth="true" hidden="false" outlineLevel="0" max="2" min="2" style="1" width="11"/>
    <col collapsed="false" customWidth="true" hidden="false" outlineLevel="0" max="3" min="3" style="1" width="9.86"/>
    <col collapsed="false" customWidth="true" hidden="false" outlineLevel="0" max="6" min="4" style="1" width="6.57"/>
    <col collapsed="false" customWidth="true" hidden="false" outlineLevel="0" max="7" min="7" style="1" width="10.71"/>
    <col collapsed="false" customWidth="true" hidden="false" outlineLevel="0" max="9" min="8" style="1" width="8.42"/>
    <col collapsed="false" customWidth="true" hidden="false" outlineLevel="0" max="10" min="10" style="1" width="8.57"/>
    <col collapsed="false" customWidth="true" hidden="false" outlineLevel="0" max="11" min="11" style="1" width="25.42"/>
    <col collapsed="false" customWidth="true" hidden="true" outlineLevel="0" max="14" min="13" style="1" width="13"/>
  </cols>
  <sheetData>
    <row r="1" customFormat="false" ht="7.5" hidden="false" customHeight="true" outlineLevel="0" collapsed="false">
      <c r="A1" s="2"/>
    </row>
    <row r="2" customFormat="false" ht="33.75" hidden="false" customHeight="true" outlineLevel="0" collapsed="false">
      <c r="A2" s="2"/>
      <c r="B2" s="3" t="s">
        <v>0</v>
      </c>
      <c r="C2" s="3"/>
      <c r="D2" s="3"/>
      <c r="E2" s="3"/>
      <c r="F2" s="3"/>
      <c r="G2" s="4" t="s">
        <v>1</v>
      </c>
      <c r="H2" s="4"/>
      <c r="I2" s="4"/>
      <c r="J2" s="4"/>
      <c r="K2" s="4"/>
    </row>
    <row r="3" customFormat="false" ht="3" hidden="false" customHeight="true" outlineLevel="0" collapsed="false">
      <c r="A3" s="2"/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6" hidden="false" customHeight="true" outlineLevel="0" collapsed="false">
      <c r="A4" s="2"/>
    </row>
    <row r="5" customFormat="false" ht="19.5" hidden="false" customHeight="true" outlineLevel="0" collapsed="false">
      <c r="A5" s="2"/>
      <c r="B5" s="6" t="s">
        <v>2</v>
      </c>
      <c r="C5" s="6"/>
      <c r="D5" s="7" t="str">
        <f aca="false">Einstellungen!$C$6</f>
        <v>Alex Berger</v>
      </c>
      <c r="E5" s="7"/>
      <c r="F5" s="7"/>
      <c r="G5" s="8" t="s">
        <v>3</v>
      </c>
      <c r="H5" s="9" t="s">
        <v>4</v>
      </c>
      <c r="I5" s="9"/>
      <c r="J5" s="10" t="s">
        <v>5</v>
      </c>
      <c r="K5" s="11" t="n">
        <v>2026</v>
      </c>
      <c r="M5" s="1" t="n">
        <f aca="false">MATCH($H$5,Einstellungen!$B$17:$B$28,0)</f>
        <v>3</v>
      </c>
    </row>
    <row r="6" customFormat="false" ht="19.5" hidden="false" customHeight="true" outlineLevel="0" collapsed="false">
      <c r="A6" s="2"/>
      <c r="B6" s="6" t="s">
        <v>6</v>
      </c>
      <c r="C6" s="6"/>
      <c r="D6" s="7" t="str">
        <f aca="false">Einstellungen!$C$7</f>
        <v>MA-20194</v>
      </c>
      <c r="E6" s="7"/>
      <c r="F6" s="7"/>
      <c r="G6" s="8" t="s">
        <v>7</v>
      </c>
      <c r="H6" s="7" t="str">
        <f aca="false">Einstellungen!$C$9</f>
        <v>C. Waldmann</v>
      </c>
      <c r="I6" s="7"/>
      <c r="J6" s="7"/>
      <c r="K6" s="7"/>
      <c r="M6" s="12" t="n">
        <f aca="false">DATE($K$5,$M$5,1)</f>
        <v>46082</v>
      </c>
    </row>
    <row r="7" customFormat="false" ht="19.5" hidden="false" customHeight="true" outlineLevel="0" collapsed="false">
      <c r="A7" s="2"/>
      <c r="B7" s="6" t="s">
        <v>8</v>
      </c>
      <c r="C7" s="6"/>
      <c r="D7" s="7" t="str">
        <f aca="false">Einstellungen!$C$8</f>
        <v>Vertrieb Innendienst</v>
      </c>
      <c r="E7" s="7"/>
      <c r="F7" s="7"/>
      <c r="G7" s="8" t="s">
        <v>9</v>
      </c>
      <c r="H7" s="13" t="str">
        <f aca="false">TEXT(DAY($M$6),"00")&amp;"."&amp;TEXT(MONTH($M$6),"00")&amp;"."&amp;$K$5&amp;"  –  "&amp;TEXT(DAY(EOMONTH($M$6,0)),"00")&amp;"."&amp;TEXT(MONTH(EOMONTH($M$6,0)),"00")&amp;"."&amp;$K$5</f>
        <v>01.03.2026  –  31.03.2026</v>
      </c>
      <c r="I7" s="13"/>
      <c r="J7" s="13"/>
      <c r="K7" s="13"/>
      <c r="M7" s="1" t="n">
        <f aca="false">DAY(EOMONTH($M$6,0))</f>
        <v>31</v>
      </c>
    </row>
    <row r="8" customFormat="false" ht="6" hidden="false" customHeight="true" outlineLevel="0" collapsed="false">
      <c r="A8" s="2"/>
    </row>
    <row r="9" customFormat="false" ht="25.5" hidden="false" customHeight="true" outlineLevel="0" collapsed="false">
      <c r="A9" s="2"/>
      <c r="B9" s="14" t="s">
        <v>10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4" t="s">
        <v>19</v>
      </c>
    </row>
    <row r="10" customFormat="false" ht="18" hidden="false" customHeight="true" outlineLevel="0" collapsed="false">
      <c r="A10" s="2"/>
      <c r="B10" s="15" t="n">
        <f aca="false">IF(1&lt;=$M$7,DATE($K$5,$M$5,1),"")</f>
        <v>46082</v>
      </c>
      <c r="C10" s="16" t="str">
        <f aca="false">IF($B10="","",CHOOSE(WEEKDAY($B10,2),"Mo","Di","Mi","Do","Fr","Sa","So"))</f>
        <v>So</v>
      </c>
      <c r="D10" s="17" t="n">
        <v>0.34375</v>
      </c>
      <c r="E10" s="17" t="n">
        <v>0.697916666666667</v>
      </c>
      <c r="F10" s="17" t="n">
        <v>0.0208333333333333</v>
      </c>
      <c r="G10" s="18" t="n">
        <f aca="false">IF($B10="","",IF(OR($D10="",$E10=""),0,$E10-$D10))</f>
        <v>0.354166666666667</v>
      </c>
      <c r="H10" s="19" t="n">
        <f aca="false">IF($B10="","",MAX($G10-IF($F10="",0,$F10),0))</f>
        <v>0.333333333333333</v>
      </c>
      <c r="I10" s="20" t="n">
        <f aca="false">IF($B10="","",$H10*24)</f>
        <v>8</v>
      </c>
      <c r="J10" s="21" t="s">
        <v>20</v>
      </c>
      <c r="K10" s="22" t="s">
        <v>21</v>
      </c>
    </row>
    <row r="11" customFormat="false" ht="18" hidden="false" customHeight="true" outlineLevel="0" collapsed="false">
      <c r="A11" s="2"/>
      <c r="B11" s="15" t="n">
        <f aca="false">IF(2&lt;=$M$7,DATE($K$5,$M$5,2),"")</f>
        <v>46083</v>
      </c>
      <c r="C11" s="16" t="str">
        <f aca="false">IF($B11="","",CHOOSE(WEEKDAY($B11,2),"Mo","Di","Mi","Do","Fr","Sa","So"))</f>
        <v>Mo</v>
      </c>
      <c r="D11" s="17" t="n">
        <v>0.333333333333333</v>
      </c>
      <c r="E11" s="17" t="n">
        <v>0.708333333333333</v>
      </c>
      <c r="F11" s="17" t="n">
        <v>0.03125</v>
      </c>
      <c r="G11" s="18" t="n">
        <f aca="false">IF($B11="","",IF(OR($D11="",$E11=""),0,$E11-$D11))</f>
        <v>0.375</v>
      </c>
      <c r="H11" s="19" t="n">
        <f aca="false">IF($B11="","",MAX($G11-IF($F11="",0,$F11),0))</f>
        <v>0.34375</v>
      </c>
      <c r="I11" s="20" t="n">
        <f aca="false">IF($B11="","",$H11*24)</f>
        <v>8.25</v>
      </c>
      <c r="J11" s="21" t="s">
        <v>20</v>
      </c>
      <c r="K11" s="22" t="s">
        <v>22</v>
      </c>
    </row>
    <row r="12" customFormat="false" ht="18" hidden="false" customHeight="true" outlineLevel="0" collapsed="false">
      <c r="A12" s="2"/>
      <c r="B12" s="15" t="n">
        <f aca="false">IF(3&lt;=$M$7,DATE($K$5,$M$5,3),"")</f>
        <v>46084</v>
      </c>
      <c r="C12" s="16" t="str">
        <f aca="false">IF($B12="","",CHOOSE(WEEKDAY($B12,2),"Mo","Di","Mi","Do","Fr","Sa","So"))</f>
        <v>Di</v>
      </c>
      <c r="D12" s="17" t="n">
        <v>0.354166666666667</v>
      </c>
      <c r="E12" s="17" t="n">
        <v>0.6875</v>
      </c>
      <c r="F12" s="17" t="n">
        <v>0.0208333333333333</v>
      </c>
      <c r="G12" s="18" t="n">
        <f aca="false">IF($B12="","",IF(OR($D12="",$E12=""),0,$E12-$D12))</f>
        <v>0.333333333333333</v>
      </c>
      <c r="H12" s="19" t="n">
        <f aca="false">IF($B12="","",MAX($G12-IF($F12="",0,$F12),0))</f>
        <v>0.3125</v>
      </c>
      <c r="I12" s="20" t="n">
        <f aca="false">IF($B12="","",$H12*24)</f>
        <v>7.5</v>
      </c>
      <c r="J12" s="21" t="s">
        <v>20</v>
      </c>
      <c r="K12" s="22" t="s">
        <v>23</v>
      </c>
    </row>
    <row r="13" customFormat="false" ht="18" hidden="false" customHeight="true" outlineLevel="0" collapsed="false">
      <c r="A13" s="2"/>
      <c r="B13" s="15" t="n">
        <f aca="false">IF(4&lt;=$M$7,DATE($K$5,$M$5,4),"")</f>
        <v>46085</v>
      </c>
      <c r="C13" s="16" t="str">
        <f aca="false">IF($B13="","",CHOOSE(WEEKDAY($B13,2),"Mo","Di","Mi","Do","Fr","Sa","So"))</f>
        <v>Mi</v>
      </c>
      <c r="D13" s="17" t="n">
        <v>0.333333333333333</v>
      </c>
      <c r="E13" s="17" t="n">
        <v>0.677083333333333</v>
      </c>
      <c r="F13" s="17" t="n">
        <v>0.0208333333333333</v>
      </c>
      <c r="G13" s="18" t="n">
        <f aca="false">IF($B13="","",IF(OR($D13="",$E13=""),0,$E13-$D13))</f>
        <v>0.34375</v>
      </c>
      <c r="H13" s="19" t="n">
        <f aca="false">IF($B13="","",MAX($G13-IF($F13="",0,$F13),0))</f>
        <v>0.322916666666667</v>
      </c>
      <c r="I13" s="20" t="n">
        <f aca="false">IF($B13="","",$H13*24)</f>
        <v>7.75</v>
      </c>
      <c r="J13" s="21" t="s">
        <v>20</v>
      </c>
      <c r="K13" s="22" t="s">
        <v>24</v>
      </c>
    </row>
    <row r="14" customFormat="false" ht="18" hidden="false" customHeight="true" outlineLevel="0" collapsed="false">
      <c r="A14" s="2"/>
      <c r="B14" s="15" t="n">
        <f aca="false">IF(5&lt;=$M$7,DATE($K$5,$M$5,5),"")</f>
        <v>46086</v>
      </c>
      <c r="C14" s="16" t="str">
        <f aca="false">IF($B14="","",CHOOSE(WEEKDAY($B14,2),"Mo","Di","Mi","Do","Fr","Sa","So"))</f>
        <v>Do</v>
      </c>
      <c r="D14" s="17"/>
      <c r="E14" s="17"/>
      <c r="F14" s="17"/>
      <c r="G14" s="18" t="n">
        <f aca="false">IF($B14="","",IF(OR($D14="",$E14=""),0,$E14-$D14))</f>
        <v>0</v>
      </c>
      <c r="H14" s="19" t="n">
        <f aca="false">IF($B14="","",MAX($G14-IF($F14="",0,$F14),0))</f>
        <v>0</v>
      </c>
      <c r="I14" s="20" t="n">
        <f aca="false">IF($B14="","",$H14*24)</f>
        <v>0</v>
      </c>
      <c r="J14" s="21" t="s">
        <v>25</v>
      </c>
      <c r="K14" s="22" t="s">
        <v>26</v>
      </c>
    </row>
    <row r="15" customFormat="false" ht="18" hidden="false" customHeight="true" outlineLevel="0" collapsed="false">
      <c r="A15" s="2"/>
      <c r="B15" s="15" t="n">
        <f aca="false">IF(6&lt;=$M$7,DATE($K$5,$M$5,6),"")</f>
        <v>46087</v>
      </c>
      <c r="C15" s="16" t="str">
        <f aca="false">IF($B15="","",CHOOSE(WEEKDAY($B15,2),"Mo","Di","Mi","Do","Fr","Sa","So"))</f>
        <v>Fr</v>
      </c>
      <c r="D15" s="17"/>
      <c r="E15" s="17"/>
      <c r="F15" s="17"/>
      <c r="G15" s="18" t="n">
        <f aca="false">IF($B15="","",IF(OR($D15="",$E15=""),0,$E15-$D15))</f>
        <v>0</v>
      </c>
      <c r="H15" s="19" t="n">
        <f aca="false">IF($B15="","",MAX($G15-IF($F15="",0,$F15),0))</f>
        <v>0</v>
      </c>
      <c r="I15" s="20" t="n">
        <f aca="false">IF($B15="","",$H15*24)</f>
        <v>0</v>
      </c>
      <c r="J15" s="21"/>
      <c r="K15" s="22"/>
    </row>
    <row r="16" customFormat="false" ht="18" hidden="false" customHeight="true" outlineLevel="0" collapsed="false">
      <c r="A16" s="2"/>
      <c r="B16" s="15" t="n">
        <f aca="false">IF(7&lt;=$M$7,DATE($K$5,$M$5,7),"")</f>
        <v>46088</v>
      </c>
      <c r="C16" s="16" t="str">
        <f aca="false">IF($B16="","",CHOOSE(WEEKDAY($B16,2),"Mo","Di","Mi","Do","Fr","Sa","So"))</f>
        <v>Sa</v>
      </c>
      <c r="D16" s="17"/>
      <c r="E16" s="17"/>
      <c r="F16" s="17"/>
      <c r="G16" s="18" t="n">
        <f aca="false">IF($B16="","",IF(OR($D16="",$E16=""),0,$E16-$D16))</f>
        <v>0</v>
      </c>
      <c r="H16" s="19" t="n">
        <f aca="false">IF($B16="","",MAX($G16-IF($F16="",0,$F16),0))</f>
        <v>0</v>
      </c>
      <c r="I16" s="20" t="n">
        <f aca="false">IF($B16="","",$H16*24)</f>
        <v>0</v>
      </c>
      <c r="J16" s="21"/>
      <c r="K16" s="22"/>
    </row>
    <row r="17" customFormat="false" ht="18" hidden="false" customHeight="true" outlineLevel="0" collapsed="false">
      <c r="A17" s="2"/>
      <c r="B17" s="15" t="n">
        <f aca="false">IF(8&lt;=$M$7,DATE($K$5,$M$5,8),"")</f>
        <v>46089</v>
      </c>
      <c r="C17" s="16" t="str">
        <f aca="false">IF($B17="","",CHOOSE(WEEKDAY($B17,2),"Mo","Di","Mi","Do","Fr","Sa","So"))</f>
        <v>So</v>
      </c>
      <c r="D17" s="17" t="n">
        <v>0.333333333333333</v>
      </c>
      <c r="E17" s="17" t="n">
        <v>0.729166666666667</v>
      </c>
      <c r="F17" s="17" t="n">
        <v>0.03125</v>
      </c>
      <c r="G17" s="18" t="n">
        <f aca="false">IF($B17="","",IF(OR($D17="",$E17=""),0,$E17-$D17))</f>
        <v>0.395833333333333</v>
      </c>
      <c r="H17" s="19" t="n">
        <f aca="false">IF($B17="","",MAX($G17-IF($F17="",0,$F17),0))</f>
        <v>0.364583333333333</v>
      </c>
      <c r="I17" s="20" t="n">
        <f aca="false">IF($B17="","",$H17*24)</f>
        <v>8.75</v>
      </c>
      <c r="J17" s="21" t="s">
        <v>20</v>
      </c>
      <c r="K17" s="22" t="s">
        <v>27</v>
      </c>
    </row>
    <row r="18" customFormat="false" ht="18" hidden="false" customHeight="true" outlineLevel="0" collapsed="false">
      <c r="A18" s="2"/>
      <c r="B18" s="15" t="n">
        <f aca="false">IF(9&lt;=$M$7,DATE($K$5,$M$5,9),"")</f>
        <v>46090</v>
      </c>
      <c r="C18" s="16" t="str">
        <f aca="false">IF($B18="","",CHOOSE(WEEKDAY($B18,2),"Mo","Di","Mi","Do","Fr","Sa","So"))</f>
        <v>Mo</v>
      </c>
      <c r="D18" s="17" t="n">
        <v>0.34375</v>
      </c>
      <c r="E18" s="17" t="n">
        <v>0.697916666666667</v>
      </c>
      <c r="F18" s="17" t="n">
        <v>0.0208333333333333</v>
      </c>
      <c r="G18" s="18" t="n">
        <f aca="false">IF($B18="","",IF(OR($D18="",$E18=""),0,$E18-$D18))</f>
        <v>0.354166666666667</v>
      </c>
      <c r="H18" s="19" t="n">
        <f aca="false">IF($B18="","",MAX($G18-IF($F18="",0,$F18),0))</f>
        <v>0.333333333333333</v>
      </c>
      <c r="I18" s="20" t="n">
        <f aca="false">IF($B18="","",$H18*24)</f>
        <v>8</v>
      </c>
      <c r="J18" s="21" t="s">
        <v>20</v>
      </c>
      <c r="K18" s="22" t="s">
        <v>28</v>
      </c>
    </row>
    <row r="19" customFormat="false" ht="18" hidden="false" customHeight="true" outlineLevel="0" collapsed="false">
      <c r="A19" s="2"/>
      <c r="B19" s="15" t="n">
        <f aca="false">IF(10&lt;=$M$7,DATE($K$5,$M$5,10),"")</f>
        <v>46091</v>
      </c>
      <c r="C19" s="16" t="str">
        <f aca="false">IF($B19="","",CHOOSE(WEEKDAY($B19,2),"Mo","Di","Mi","Do","Fr","Sa","So"))</f>
        <v>Di</v>
      </c>
      <c r="D19" s="17"/>
      <c r="E19" s="17"/>
      <c r="F19" s="17"/>
      <c r="G19" s="18" t="n">
        <f aca="false">IF($B19="","",IF(OR($D19="",$E19=""),0,$E19-$D19))</f>
        <v>0</v>
      </c>
      <c r="H19" s="19" t="n">
        <f aca="false">IF($B19="","",MAX($G19-IF($F19="",0,$F19),0))</f>
        <v>0</v>
      </c>
      <c r="I19" s="20" t="n">
        <f aca="false">IF($B19="","",$H19*24)</f>
        <v>0</v>
      </c>
      <c r="J19" s="21" t="s">
        <v>29</v>
      </c>
      <c r="K19" s="22" t="s">
        <v>30</v>
      </c>
    </row>
    <row r="20" customFormat="false" ht="18" hidden="false" customHeight="true" outlineLevel="0" collapsed="false">
      <c r="A20" s="2"/>
      <c r="B20" s="15" t="n">
        <f aca="false">IF(11&lt;=$M$7,DATE($K$5,$M$5,11),"")</f>
        <v>46092</v>
      </c>
      <c r="C20" s="16" t="str">
        <f aca="false">IF($B20="","",CHOOSE(WEEKDAY($B20,2),"Mo","Di","Mi","Do","Fr","Sa","So"))</f>
        <v>Mi</v>
      </c>
      <c r="D20" s="17"/>
      <c r="E20" s="17"/>
      <c r="F20" s="17"/>
      <c r="G20" s="18" t="n">
        <f aca="false">IF($B20="","",IF(OR($D20="",$E20=""),0,$E20-$D20))</f>
        <v>0</v>
      </c>
      <c r="H20" s="19" t="n">
        <f aca="false">IF($B20="","",MAX($G20-IF($F20="",0,$F20),0))</f>
        <v>0</v>
      </c>
      <c r="I20" s="20" t="n">
        <f aca="false">IF($B20="","",$H20*24)</f>
        <v>0</v>
      </c>
      <c r="J20" s="21" t="s">
        <v>29</v>
      </c>
      <c r="K20" s="22" t="s">
        <v>30</v>
      </c>
    </row>
    <row r="21" customFormat="false" ht="18" hidden="false" customHeight="true" outlineLevel="0" collapsed="false">
      <c r="A21" s="2"/>
      <c r="B21" s="15" t="n">
        <f aca="false">IF(12&lt;=$M$7,DATE($K$5,$M$5,12),"")</f>
        <v>46093</v>
      </c>
      <c r="C21" s="16" t="str">
        <f aca="false">IF($B21="","",CHOOSE(WEEKDAY($B21,2),"Mo","Di","Mi","Do","Fr","Sa","So"))</f>
        <v>Do</v>
      </c>
      <c r="D21" s="17" t="n">
        <v>0.333333333333333</v>
      </c>
      <c r="E21" s="17" t="n">
        <v>0.6875</v>
      </c>
      <c r="F21" s="17" t="n">
        <v>0.0208333333333333</v>
      </c>
      <c r="G21" s="18" t="n">
        <f aca="false">IF($B21="","",IF(OR($D21="",$E21=""),0,$E21-$D21))</f>
        <v>0.354166666666667</v>
      </c>
      <c r="H21" s="19" t="n">
        <f aca="false">IF($B21="","",MAX($G21-IF($F21="",0,$F21),0))</f>
        <v>0.333333333333333</v>
      </c>
      <c r="I21" s="20" t="n">
        <f aca="false">IF($B21="","",$H21*24)</f>
        <v>8</v>
      </c>
      <c r="J21" s="21" t="s">
        <v>20</v>
      </c>
      <c r="K21" s="22" t="s">
        <v>31</v>
      </c>
    </row>
    <row r="22" customFormat="false" ht="18" hidden="false" customHeight="true" outlineLevel="0" collapsed="false">
      <c r="A22" s="2"/>
      <c r="B22" s="15" t="n">
        <f aca="false">IF(13&lt;=$M$7,DATE($K$5,$M$5,13),"")</f>
        <v>46094</v>
      </c>
      <c r="C22" s="16" t="str">
        <f aca="false">IF($B22="","",CHOOSE(WEEKDAY($B22,2),"Mo","Di","Mi","Do","Fr","Sa","So"))</f>
        <v>Fr</v>
      </c>
      <c r="D22" s="17"/>
      <c r="E22" s="17"/>
      <c r="F22" s="17"/>
      <c r="G22" s="18" t="n">
        <f aca="false">IF($B22="","",IF(OR($D22="",$E22=""),0,$E22-$D22))</f>
        <v>0</v>
      </c>
      <c r="H22" s="19" t="n">
        <f aca="false">IF($B22="","",MAX($G22-IF($F22="",0,$F22),0))</f>
        <v>0</v>
      </c>
      <c r="I22" s="20" t="n">
        <f aca="false">IF($B22="","",$H22*24)</f>
        <v>0</v>
      </c>
      <c r="J22" s="21"/>
      <c r="K22" s="22"/>
    </row>
    <row r="23" customFormat="false" ht="18" hidden="false" customHeight="true" outlineLevel="0" collapsed="false">
      <c r="A23" s="2"/>
      <c r="B23" s="15" t="n">
        <f aca="false">IF(14&lt;=$M$7,DATE($K$5,$M$5,14),"")</f>
        <v>46095</v>
      </c>
      <c r="C23" s="16" t="str">
        <f aca="false">IF($B23="","",CHOOSE(WEEKDAY($B23,2),"Mo","Di","Mi","Do","Fr","Sa","So"))</f>
        <v>Sa</v>
      </c>
      <c r="D23" s="17"/>
      <c r="E23" s="17"/>
      <c r="F23" s="17"/>
      <c r="G23" s="18" t="n">
        <f aca="false">IF($B23="","",IF(OR($D23="",$E23=""),0,$E23-$D23))</f>
        <v>0</v>
      </c>
      <c r="H23" s="19" t="n">
        <f aca="false">IF($B23="","",MAX($G23-IF($F23="",0,$F23),0))</f>
        <v>0</v>
      </c>
      <c r="I23" s="20" t="n">
        <f aca="false">IF($B23="","",$H23*24)</f>
        <v>0</v>
      </c>
      <c r="J23" s="21"/>
      <c r="K23" s="22"/>
    </row>
    <row r="24" customFormat="false" ht="18" hidden="false" customHeight="true" outlineLevel="0" collapsed="false">
      <c r="A24" s="2"/>
      <c r="B24" s="15" t="n">
        <f aca="false">IF(15&lt;=$M$7,DATE($K$5,$M$5,15),"")</f>
        <v>46096</v>
      </c>
      <c r="C24" s="16" t="str">
        <f aca="false">IF($B24="","",CHOOSE(WEEKDAY($B24,2),"Mo","Di","Mi","Do","Fr","Sa","So"))</f>
        <v>So</v>
      </c>
      <c r="D24" s="17"/>
      <c r="E24" s="17"/>
      <c r="F24" s="17"/>
      <c r="G24" s="18" t="n">
        <f aca="false">IF($B24="","",IF(OR($D24="",$E24=""),0,$E24-$D24))</f>
        <v>0</v>
      </c>
      <c r="H24" s="19" t="n">
        <f aca="false">IF($B24="","",MAX($G24-IF($F24="",0,$F24),0))</f>
        <v>0</v>
      </c>
      <c r="I24" s="20" t="n">
        <f aca="false">IF($B24="","",$H24*24)</f>
        <v>0</v>
      </c>
      <c r="J24" s="21"/>
      <c r="K24" s="22"/>
    </row>
    <row r="25" customFormat="false" ht="18" hidden="false" customHeight="true" outlineLevel="0" collapsed="false">
      <c r="A25" s="2"/>
      <c r="B25" s="15" t="n">
        <f aca="false">IF(16&lt;=$M$7,DATE($K$5,$M$5,16),"")</f>
        <v>46097</v>
      </c>
      <c r="C25" s="16" t="str">
        <f aca="false">IF($B25="","",CHOOSE(WEEKDAY($B25,2),"Mo","Di","Mi","Do","Fr","Sa","So"))</f>
        <v>Mo</v>
      </c>
      <c r="D25" s="17"/>
      <c r="E25" s="17"/>
      <c r="F25" s="17"/>
      <c r="G25" s="18" t="n">
        <f aca="false">IF($B25="","",IF(OR($D25="",$E25=""),0,$E25-$D25))</f>
        <v>0</v>
      </c>
      <c r="H25" s="19" t="n">
        <f aca="false">IF($B25="","",MAX($G25-IF($F25="",0,$F25),0))</f>
        <v>0</v>
      </c>
      <c r="I25" s="20" t="n">
        <f aca="false">IF($B25="","",$H25*24)</f>
        <v>0</v>
      </c>
      <c r="J25" s="21"/>
      <c r="K25" s="22"/>
    </row>
    <row r="26" customFormat="false" ht="18" hidden="false" customHeight="true" outlineLevel="0" collapsed="false">
      <c r="A26" s="2"/>
      <c r="B26" s="15" t="n">
        <f aca="false">IF(17&lt;=$M$7,DATE($K$5,$M$5,17),"")</f>
        <v>46098</v>
      </c>
      <c r="C26" s="16" t="str">
        <f aca="false">IF($B26="","",CHOOSE(WEEKDAY($B26,2),"Mo","Di","Mi","Do","Fr","Sa","So"))</f>
        <v>Di</v>
      </c>
      <c r="D26" s="17"/>
      <c r="E26" s="17"/>
      <c r="F26" s="17"/>
      <c r="G26" s="18" t="n">
        <f aca="false">IF($B26="","",IF(OR($D26="",$E26=""),0,$E26-$D26))</f>
        <v>0</v>
      </c>
      <c r="H26" s="19" t="n">
        <f aca="false">IF($B26="","",MAX($G26-IF($F26="",0,$F26),0))</f>
        <v>0</v>
      </c>
      <c r="I26" s="20" t="n">
        <f aca="false">IF($B26="","",$H26*24)</f>
        <v>0</v>
      </c>
      <c r="J26" s="21"/>
      <c r="K26" s="22"/>
    </row>
    <row r="27" customFormat="false" ht="18" hidden="false" customHeight="true" outlineLevel="0" collapsed="false">
      <c r="A27" s="2"/>
      <c r="B27" s="15" t="n">
        <f aca="false">IF(18&lt;=$M$7,DATE($K$5,$M$5,18),"")</f>
        <v>46099</v>
      </c>
      <c r="C27" s="16" t="str">
        <f aca="false">IF($B27="","",CHOOSE(WEEKDAY($B27,2),"Mo","Di","Mi","Do","Fr","Sa","So"))</f>
        <v>Mi</v>
      </c>
      <c r="D27" s="17"/>
      <c r="E27" s="17"/>
      <c r="F27" s="17"/>
      <c r="G27" s="18" t="n">
        <f aca="false">IF($B27="","",IF(OR($D27="",$E27=""),0,$E27-$D27))</f>
        <v>0</v>
      </c>
      <c r="H27" s="19" t="n">
        <f aca="false">IF($B27="","",MAX($G27-IF($F27="",0,$F27),0))</f>
        <v>0</v>
      </c>
      <c r="I27" s="20" t="n">
        <f aca="false">IF($B27="","",$H27*24)</f>
        <v>0</v>
      </c>
      <c r="J27" s="21"/>
      <c r="K27" s="22"/>
    </row>
    <row r="28" customFormat="false" ht="18" hidden="false" customHeight="true" outlineLevel="0" collapsed="false">
      <c r="A28" s="2"/>
      <c r="B28" s="15" t="n">
        <f aca="false">IF(19&lt;=$M$7,DATE($K$5,$M$5,19),"")</f>
        <v>46100</v>
      </c>
      <c r="C28" s="16" t="str">
        <f aca="false">IF($B28="","",CHOOSE(WEEKDAY($B28,2),"Mo","Di","Mi","Do","Fr","Sa","So"))</f>
        <v>Do</v>
      </c>
      <c r="D28" s="17"/>
      <c r="E28" s="17"/>
      <c r="F28" s="17"/>
      <c r="G28" s="18" t="n">
        <f aca="false">IF($B28="","",IF(OR($D28="",$E28=""),0,$E28-$D28))</f>
        <v>0</v>
      </c>
      <c r="H28" s="19" t="n">
        <f aca="false">IF($B28="","",MAX($G28-IF($F28="",0,$F28),0))</f>
        <v>0</v>
      </c>
      <c r="I28" s="20" t="n">
        <f aca="false">IF($B28="","",$H28*24)</f>
        <v>0</v>
      </c>
      <c r="J28" s="21"/>
      <c r="K28" s="22"/>
    </row>
    <row r="29" customFormat="false" ht="18" hidden="false" customHeight="true" outlineLevel="0" collapsed="false">
      <c r="A29" s="2"/>
      <c r="B29" s="15" t="n">
        <f aca="false">IF(20&lt;=$M$7,DATE($K$5,$M$5,20),"")</f>
        <v>46101</v>
      </c>
      <c r="C29" s="16" t="str">
        <f aca="false">IF($B29="","",CHOOSE(WEEKDAY($B29,2),"Mo","Di","Mi","Do","Fr","Sa","So"))</f>
        <v>Fr</v>
      </c>
      <c r="D29" s="17"/>
      <c r="E29" s="17"/>
      <c r="F29" s="17"/>
      <c r="G29" s="18" t="n">
        <f aca="false">IF($B29="","",IF(OR($D29="",$E29=""),0,$E29-$D29))</f>
        <v>0</v>
      </c>
      <c r="H29" s="19" t="n">
        <f aca="false">IF($B29="","",MAX($G29-IF($F29="",0,$F29),0))</f>
        <v>0</v>
      </c>
      <c r="I29" s="20" t="n">
        <f aca="false">IF($B29="","",$H29*24)</f>
        <v>0</v>
      </c>
      <c r="J29" s="21"/>
      <c r="K29" s="22"/>
    </row>
    <row r="30" customFormat="false" ht="18" hidden="false" customHeight="true" outlineLevel="0" collapsed="false">
      <c r="A30" s="2"/>
      <c r="B30" s="15" t="n">
        <f aca="false">IF(21&lt;=$M$7,DATE($K$5,$M$5,21),"")</f>
        <v>46102</v>
      </c>
      <c r="C30" s="16" t="str">
        <f aca="false">IF($B30="","",CHOOSE(WEEKDAY($B30,2),"Mo","Di","Mi","Do","Fr","Sa","So"))</f>
        <v>Sa</v>
      </c>
      <c r="D30" s="17"/>
      <c r="E30" s="17"/>
      <c r="F30" s="17"/>
      <c r="G30" s="18" t="n">
        <f aca="false">IF($B30="","",IF(OR($D30="",$E30=""),0,$E30-$D30))</f>
        <v>0</v>
      </c>
      <c r="H30" s="19" t="n">
        <f aca="false">IF($B30="","",MAX($G30-IF($F30="",0,$F30),0))</f>
        <v>0</v>
      </c>
      <c r="I30" s="20" t="n">
        <f aca="false">IF($B30="","",$H30*24)</f>
        <v>0</v>
      </c>
      <c r="J30" s="21"/>
      <c r="K30" s="22"/>
    </row>
    <row r="31" customFormat="false" ht="18" hidden="false" customHeight="true" outlineLevel="0" collapsed="false">
      <c r="A31" s="2"/>
      <c r="B31" s="15" t="n">
        <f aca="false">IF(22&lt;=$M$7,DATE($K$5,$M$5,22),"")</f>
        <v>46103</v>
      </c>
      <c r="C31" s="16" t="str">
        <f aca="false">IF($B31="","",CHOOSE(WEEKDAY($B31,2),"Mo","Di","Mi","Do","Fr","Sa","So"))</f>
        <v>So</v>
      </c>
      <c r="D31" s="17"/>
      <c r="E31" s="17"/>
      <c r="F31" s="17"/>
      <c r="G31" s="18" t="n">
        <f aca="false">IF($B31="","",IF(OR($D31="",$E31=""),0,$E31-$D31))</f>
        <v>0</v>
      </c>
      <c r="H31" s="19" t="n">
        <f aca="false">IF($B31="","",MAX($G31-IF($F31="",0,$F31),0))</f>
        <v>0</v>
      </c>
      <c r="I31" s="20" t="n">
        <f aca="false">IF($B31="","",$H31*24)</f>
        <v>0</v>
      </c>
      <c r="J31" s="21"/>
      <c r="K31" s="22"/>
    </row>
    <row r="32" customFormat="false" ht="18" hidden="false" customHeight="true" outlineLevel="0" collapsed="false">
      <c r="A32" s="2"/>
      <c r="B32" s="15" t="n">
        <f aca="false">IF(23&lt;=$M$7,DATE($K$5,$M$5,23),"")</f>
        <v>46104</v>
      </c>
      <c r="C32" s="16" t="str">
        <f aca="false">IF($B32="","",CHOOSE(WEEKDAY($B32,2),"Mo","Di","Mi","Do","Fr","Sa","So"))</f>
        <v>Mo</v>
      </c>
      <c r="D32" s="17"/>
      <c r="E32" s="17"/>
      <c r="F32" s="17"/>
      <c r="G32" s="18" t="n">
        <f aca="false">IF($B32="","",IF(OR($D32="",$E32=""),0,$E32-$D32))</f>
        <v>0</v>
      </c>
      <c r="H32" s="19" t="n">
        <f aca="false">IF($B32="","",MAX($G32-IF($F32="",0,$F32),0))</f>
        <v>0</v>
      </c>
      <c r="I32" s="20" t="n">
        <f aca="false">IF($B32="","",$H32*24)</f>
        <v>0</v>
      </c>
      <c r="J32" s="21"/>
      <c r="K32" s="22"/>
    </row>
    <row r="33" customFormat="false" ht="18" hidden="false" customHeight="true" outlineLevel="0" collapsed="false">
      <c r="A33" s="2"/>
      <c r="B33" s="15" t="n">
        <f aca="false">IF(24&lt;=$M$7,DATE($K$5,$M$5,24),"")</f>
        <v>46105</v>
      </c>
      <c r="C33" s="16" t="str">
        <f aca="false">IF($B33="","",CHOOSE(WEEKDAY($B33,2),"Mo","Di","Mi","Do","Fr","Sa","So"))</f>
        <v>Di</v>
      </c>
      <c r="D33" s="17"/>
      <c r="E33" s="17"/>
      <c r="F33" s="17"/>
      <c r="G33" s="18" t="n">
        <f aca="false">IF($B33="","",IF(OR($D33="",$E33=""),0,$E33-$D33))</f>
        <v>0</v>
      </c>
      <c r="H33" s="19" t="n">
        <f aca="false">IF($B33="","",MAX($G33-IF($F33="",0,$F33),0))</f>
        <v>0</v>
      </c>
      <c r="I33" s="20" t="n">
        <f aca="false">IF($B33="","",$H33*24)</f>
        <v>0</v>
      </c>
      <c r="J33" s="21"/>
      <c r="K33" s="22"/>
    </row>
    <row r="34" customFormat="false" ht="18" hidden="false" customHeight="true" outlineLevel="0" collapsed="false">
      <c r="A34" s="2"/>
      <c r="B34" s="15" t="n">
        <f aca="false">IF(25&lt;=$M$7,DATE($K$5,$M$5,25),"")</f>
        <v>46106</v>
      </c>
      <c r="C34" s="16" t="str">
        <f aca="false">IF($B34="","",CHOOSE(WEEKDAY($B34,2),"Mo","Di","Mi","Do","Fr","Sa","So"))</f>
        <v>Mi</v>
      </c>
      <c r="D34" s="17"/>
      <c r="E34" s="17"/>
      <c r="F34" s="17"/>
      <c r="G34" s="18" t="n">
        <f aca="false">IF($B34="","",IF(OR($D34="",$E34=""),0,$E34-$D34))</f>
        <v>0</v>
      </c>
      <c r="H34" s="19" t="n">
        <f aca="false">IF($B34="","",MAX($G34-IF($F34="",0,$F34),0))</f>
        <v>0</v>
      </c>
      <c r="I34" s="20" t="n">
        <f aca="false">IF($B34="","",$H34*24)</f>
        <v>0</v>
      </c>
      <c r="J34" s="21"/>
      <c r="K34" s="22"/>
    </row>
    <row r="35" customFormat="false" ht="18" hidden="false" customHeight="true" outlineLevel="0" collapsed="false">
      <c r="A35" s="2"/>
      <c r="B35" s="15" t="n">
        <f aca="false">IF(26&lt;=$M$7,DATE($K$5,$M$5,26),"")</f>
        <v>46107</v>
      </c>
      <c r="C35" s="16" t="str">
        <f aca="false">IF($B35="","",CHOOSE(WEEKDAY($B35,2),"Mo","Di","Mi","Do","Fr","Sa","So"))</f>
        <v>Do</v>
      </c>
      <c r="D35" s="17"/>
      <c r="E35" s="17"/>
      <c r="F35" s="17"/>
      <c r="G35" s="18" t="n">
        <f aca="false">IF($B35="","",IF(OR($D35="",$E35=""),0,$E35-$D35))</f>
        <v>0</v>
      </c>
      <c r="H35" s="19" t="n">
        <f aca="false">IF($B35="","",MAX($G35-IF($F35="",0,$F35),0))</f>
        <v>0</v>
      </c>
      <c r="I35" s="20" t="n">
        <f aca="false">IF($B35="","",$H35*24)</f>
        <v>0</v>
      </c>
      <c r="J35" s="21"/>
      <c r="K35" s="22"/>
    </row>
    <row r="36" customFormat="false" ht="18" hidden="false" customHeight="true" outlineLevel="0" collapsed="false">
      <c r="A36" s="2"/>
      <c r="B36" s="15" t="n">
        <f aca="false">IF(27&lt;=$M$7,DATE($K$5,$M$5,27),"")</f>
        <v>46108</v>
      </c>
      <c r="C36" s="16" t="str">
        <f aca="false">IF($B36="","",CHOOSE(WEEKDAY($B36,2),"Mo","Di","Mi","Do","Fr","Sa","So"))</f>
        <v>Fr</v>
      </c>
      <c r="D36" s="17"/>
      <c r="E36" s="17"/>
      <c r="F36" s="17"/>
      <c r="G36" s="18" t="n">
        <f aca="false">IF($B36="","",IF(OR($D36="",$E36=""),0,$E36-$D36))</f>
        <v>0</v>
      </c>
      <c r="H36" s="19" t="n">
        <f aca="false">IF($B36="","",MAX($G36-IF($F36="",0,$F36),0))</f>
        <v>0</v>
      </c>
      <c r="I36" s="20" t="n">
        <f aca="false">IF($B36="","",$H36*24)</f>
        <v>0</v>
      </c>
      <c r="J36" s="21"/>
      <c r="K36" s="22"/>
    </row>
    <row r="37" customFormat="false" ht="18" hidden="false" customHeight="true" outlineLevel="0" collapsed="false">
      <c r="A37" s="2"/>
      <c r="B37" s="15" t="n">
        <f aca="false">IF(28&lt;=$M$7,DATE($K$5,$M$5,28),"")</f>
        <v>46109</v>
      </c>
      <c r="C37" s="16" t="str">
        <f aca="false">IF($B37="","",CHOOSE(WEEKDAY($B37,2),"Mo","Di","Mi","Do","Fr","Sa","So"))</f>
        <v>Sa</v>
      </c>
      <c r="D37" s="17"/>
      <c r="E37" s="17"/>
      <c r="F37" s="17"/>
      <c r="G37" s="18" t="n">
        <f aca="false">IF($B37="","",IF(OR($D37="",$E37=""),0,$E37-$D37))</f>
        <v>0</v>
      </c>
      <c r="H37" s="19" t="n">
        <f aca="false">IF($B37="","",MAX($G37-IF($F37="",0,$F37),0))</f>
        <v>0</v>
      </c>
      <c r="I37" s="20" t="n">
        <f aca="false">IF($B37="","",$H37*24)</f>
        <v>0</v>
      </c>
      <c r="J37" s="21"/>
      <c r="K37" s="22"/>
    </row>
    <row r="38" customFormat="false" ht="18" hidden="false" customHeight="true" outlineLevel="0" collapsed="false">
      <c r="A38" s="2"/>
      <c r="B38" s="15" t="n">
        <f aca="false">IF(29&lt;=$M$7,DATE($K$5,$M$5,29),"")</f>
        <v>46110</v>
      </c>
      <c r="C38" s="16" t="str">
        <f aca="false">IF($B38="","",CHOOSE(WEEKDAY($B38,2),"Mo","Di","Mi","Do","Fr","Sa","So"))</f>
        <v>So</v>
      </c>
      <c r="D38" s="17"/>
      <c r="E38" s="17"/>
      <c r="F38" s="17"/>
      <c r="G38" s="18" t="n">
        <f aca="false">IF($B38="","",IF(OR($D38="",$E38=""),0,$E38-$D38))</f>
        <v>0</v>
      </c>
      <c r="H38" s="19" t="n">
        <f aca="false">IF($B38="","",MAX($G38-IF($F38="",0,$F38),0))</f>
        <v>0</v>
      </c>
      <c r="I38" s="20" t="n">
        <f aca="false">IF($B38="","",$H38*24)</f>
        <v>0</v>
      </c>
      <c r="J38" s="21"/>
      <c r="K38" s="22"/>
    </row>
    <row r="39" customFormat="false" ht="18" hidden="false" customHeight="true" outlineLevel="0" collapsed="false">
      <c r="A39" s="2"/>
      <c r="B39" s="15" t="n">
        <f aca="false">IF(30&lt;=$M$7,DATE($K$5,$M$5,30),"")</f>
        <v>46111</v>
      </c>
      <c r="C39" s="16" t="str">
        <f aca="false">IF($B39="","",CHOOSE(WEEKDAY($B39,2),"Mo","Di","Mi","Do","Fr","Sa","So"))</f>
        <v>Mo</v>
      </c>
      <c r="D39" s="17"/>
      <c r="E39" s="17"/>
      <c r="F39" s="17"/>
      <c r="G39" s="18" t="n">
        <f aca="false">IF($B39="","",IF(OR($D39="",$E39=""),0,$E39-$D39))</f>
        <v>0</v>
      </c>
      <c r="H39" s="19" t="n">
        <f aca="false">IF($B39="","",MAX($G39-IF($F39="",0,$F39),0))</f>
        <v>0</v>
      </c>
      <c r="I39" s="20" t="n">
        <f aca="false">IF($B39="","",$H39*24)</f>
        <v>0</v>
      </c>
      <c r="J39" s="21"/>
      <c r="K39" s="22"/>
    </row>
    <row r="40" customFormat="false" ht="18" hidden="false" customHeight="true" outlineLevel="0" collapsed="false">
      <c r="A40" s="2"/>
      <c r="B40" s="15" t="n">
        <f aca="false">IF(31&lt;=$M$7,DATE($K$5,$M$5,31),"")</f>
        <v>46112</v>
      </c>
      <c r="C40" s="16" t="str">
        <f aca="false">IF($B40="","",CHOOSE(WEEKDAY($B40,2),"Mo","Di","Mi","Do","Fr","Sa","So"))</f>
        <v>Di</v>
      </c>
      <c r="D40" s="17"/>
      <c r="E40" s="17"/>
      <c r="F40" s="17"/>
      <c r="G40" s="18" t="n">
        <f aca="false">IF($B40="","",IF(OR($D40="",$E40=""),0,$E40-$D40))</f>
        <v>0</v>
      </c>
      <c r="H40" s="19" t="n">
        <f aca="false">IF($B40="","",MAX($G40-IF($F40="",0,$F40),0))</f>
        <v>0</v>
      </c>
      <c r="I40" s="20" t="n">
        <f aca="false">IF($B40="","",$H40*24)</f>
        <v>0</v>
      </c>
      <c r="J40" s="21"/>
      <c r="K40" s="22"/>
    </row>
    <row r="41" customFormat="false" ht="24" hidden="false" customHeight="true" outlineLevel="0" collapsed="false">
      <c r="A41" s="2"/>
      <c r="B41" s="23" t="s">
        <v>32</v>
      </c>
      <c r="C41" s="23"/>
      <c r="D41" s="23"/>
      <c r="E41" s="23"/>
      <c r="F41" s="23"/>
      <c r="G41" s="24"/>
      <c r="H41" s="25" t="n">
        <f aca="false">SUM($H$10:$H$40)</f>
        <v>2.34375</v>
      </c>
      <c r="I41" s="26" t="n">
        <f aca="false">SUM($I$10:$I$40)</f>
        <v>56.25</v>
      </c>
      <c r="J41" s="27" t="str">
        <f aca="false">"Ø "&amp;TEXT(IFERROR(AVERAGEIF($I10:$I40,"&gt;0"),0),"0.00")&amp;" h / erf. Tag"</f>
        <v>Ø 8.04 h / erf. Tag</v>
      </c>
      <c r="K41" s="27"/>
    </row>
    <row r="42" customFormat="false" ht="15" hidden="false" customHeight="true" outlineLevel="0" collapsed="false">
      <c r="A42" s="2"/>
    </row>
    <row r="43" customFormat="false" ht="21.75" hidden="false" customHeight="true" outlineLevel="0" collapsed="false">
      <c r="A43" s="2"/>
      <c r="B43" s="28" t="s">
        <v>33</v>
      </c>
      <c r="C43" s="28"/>
      <c r="D43" s="28"/>
      <c r="E43" s="28"/>
      <c r="F43" s="28"/>
      <c r="H43" s="28" t="s">
        <v>34</v>
      </c>
      <c r="I43" s="28"/>
      <c r="J43" s="28"/>
      <c r="K43" s="28"/>
    </row>
    <row r="44" customFormat="false" ht="18" hidden="false" customHeight="true" outlineLevel="0" collapsed="false">
      <c r="A44" s="2"/>
      <c r="B44" s="29" t="s">
        <v>35</v>
      </c>
      <c r="C44" s="29"/>
      <c r="D44" s="29"/>
      <c r="E44" s="30" t="n">
        <f aca="false">$I$41</f>
        <v>56.25</v>
      </c>
      <c r="F44" s="30"/>
      <c r="H44" s="31" t="s">
        <v>18</v>
      </c>
      <c r="I44" s="32" t="s">
        <v>36</v>
      </c>
      <c r="J44" s="33" t="s">
        <v>37</v>
      </c>
      <c r="K44" s="33"/>
    </row>
    <row r="45" customFormat="false" ht="16.5" hidden="false" customHeight="true" outlineLevel="0" collapsed="false">
      <c r="A45" s="2"/>
      <c r="B45" s="34" t="s">
        <v>38</v>
      </c>
      <c r="C45" s="34"/>
      <c r="D45" s="34"/>
      <c r="E45" s="35" t="n">
        <f aca="false">SUMPRODUCT(($B$10:$B$40&lt;&gt;"")*(WEEKDAY(N($B$10:$B$40),2)&lt;6)*ISNA(MATCH($B$10:$B$40,Einstellungen!$G$7:$G$15,0)))*(Einstellungen!$C$10/Einstellungen!$C$11)</f>
        <v>176</v>
      </c>
      <c r="F45" s="35"/>
      <c r="H45" s="36" t="s">
        <v>20</v>
      </c>
      <c r="I45" s="37" t="n">
        <f aca="false">COUNTIF($J$10:$J$40,$H45)</f>
        <v>7</v>
      </c>
      <c r="J45" s="38" t="n">
        <f aca="false">SUMIF($J$10:$J$40,$H45,$I$10:$I$40)</f>
        <v>56.25</v>
      </c>
      <c r="K45" s="38"/>
    </row>
    <row r="46" customFormat="false" ht="16.5" hidden="false" customHeight="true" outlineLevel="0" collapsed="false">
      <c r="A46" s="2"/>
      <c r="B46" s="39" t="s">
        <v>39</v>
      </c>
      <c r="C46" s="39"/>
      <c r="D46" s="39"/>
      <c r="E46" s="40" t="n">
        <f aca="false">$E$44-$E$45</f>
        <v>-119.75</v>
      </c>
      <c r="F46" s="40"/>
      <c r="H46" s="41" t="s">
        <v>29</v>
      </c>
      <c r="I46" s="42" t="n">
        <f aca="false">COUNTIF($J$10:$J$40,$H46)</f>
        <v>2</v>
      </c>
      <c r="J46" s="43" t="n">
        <f aca="false">SUMIF($J$10:$J$40,$H46,$I$10:$I$40)</f>
        <v>0</v>
      </c>
      <c r="K46" s="43"/>
    </row>
    <row r="47" customFormat="false" ht="16.5" hidden="false" customHeight="true" outlineLevel="0" collapsed="false">
      <c r="A47" s="2"/>
      <c r="B47" s="34" t="s">
        <v>40</v>
      </c>
      <c r="C47" s="34"/>
      <c r="D47" s="34"/>
      <c r="E47" s="44" t="n">
        <f aca="false">SUMPRODUCT(($B$10:$B$40&lt;&gt;"")*(WEEKDAY(N($B$10:$B$40),2)&lt;6)*ISNA(MATCH($B$10:$B$40,Einstellungen!$G$7:$G$15,0)))</f>
        <v>22</v>
      </c>
      <c r="F47" s="44"/>
      <c r="H47" s="36" t="s">
        <v>41</v>
      </c>
      <c r="I47" s="37" t="n">
        <f aca="false">COUNTIF($J$10:$J$40,$H47)</f>
        <v>0</v>
      </c>
      <c r="J47" s="38" t="n">
        <f aca="false">SUMIF($J$10:$J$40,$H47,$I$10:$I$40)</f>
        <v>0</v>
      </c>
      <c r="K47" s="38"/>
    </row>
    <row r="48" customFormat="false" ht="16.5" hidden="false" customHeight="true" outlineLevel="0" collapsed="false">
      <c r="A48" s="2"/>
      <c r="B48" s="45" t="s">
        <v>42</v>
      </c>
      <c r="C48" s="45"/>
      <c r="D48" s="45"/>
      <c r="E48" s="46" t="str">
        <f aca="false">IF(Einstellungen!$C$13=0,"–",$I$41*Einstellungen!$C$13)</f>
        <v>–</v>
      </c>
      <c r="F48" s="46"/>
      <c r="H48" s="41" t="s">
        <v>43</v>
      </c>
      <c r="I48" s="42" t="n">
        <f aca="false">COUNTIF($J$10:$J$40,$H48)</f>
        <v>0</v>
      </c>
      <c r="J48" s="43" t="n">
        <f aca="false">SUMIF($J$10:$J$40,$H48,$I$10:$I$40)</f>
        <v>0</v>
      </c>
      <c r="K48" s="43"/>
    </row>
    <row r="49" customFormat="false" ht="16.5" hidden="false" customHeight="true" outlineLevel="0" collapsed="false">
      <c r="A49" s="2"/>
      <c r="H49" s="36" t="s">
        <v>44</v>
      </c>
      <c r="I49" s="37" t="n">
        <f aca="false">COUNTIF($J$10:$J$40,$H49)</f>
        <v>0</v>
      </c>
      <c r="J49" s="38" t="n">
        <f aca="false">SUMIF($J$10:$J$40,$H49,$I$10:$I$40)</f>
        <v>0</v>
      </c>
      <c r="K49" s="38"/>
    </row>
    <row r="50" customFormat="false" ht="16.5" hidden="false" customHeight="true" outlineLevel="0" collapsed="false">
      <c r="A50" s="2"/>
      <c r="H50" s="41" t="s">
        <v>25</v>
      </c>
      <c r="I50" s="42" t="n">
        <f aca="false">COUNTIF($J$10:$J$40,$H50)</f>
        <v>1</v>
      </c>
      <c r="J50" s="43" t="n">
        <f aca="false">SUMIF($J$10:$J$40,$H50,$I$10:$I$40)</f>
        <v>0</v>
      </c>
      <c r="K50" s="43"/>
    </row>
    <row r="51" customFormat="false" ht="16.5" hidden="false" customHeight="true" outlineLevel="0" collapsed="false">
      <c r="A51" s="2"/>
      <c r="H51" s="36" t="s">
        <v>45</v>
      </c>
      <c r="I51" s="37" t="n">
        <f aca="false">COUNTIF($J$10:$J$40,$H51)</f>
        <v>0</v>
      </c>
      <c r="J51" s="38" t="n">
        <f aca="false">SUMIF($J$10:$J$40,$H51,$I$10:$I$40)</f>
        <v>0</v>
      </c>
      <c r="K51" s="38"/>
    </row>
    <row r="52" customFormat="false" ht="18.75" hidden="false" customHeight="true" outlineLevel="0" collapsed="false">
      <c r="A52" s="2"/>
      <c r="H52" s="47" t="s">
        <v>46</v>
      </c>
      <c r="I52" s="48" t="n">
        <f aca="false">SUM($I$45:$I51)</f>
        <v>10</v>
      </c>
      <c r="J52" s="49" t="n">
        <f aca="false">SUM($J$45:$J51)</f>
        <v>56.25</v>
      </c>
      <c r="K52" s="49"/>
    </row>
    <row r="53" customFormat="false" ht="15" hidden="false" customHeight="true" outlineLevel="0" collapsed="false">
      <c r="A53" s="2"/>
    </row>
    <row r="54" customFormat="false" ht="19.5" hidden="false" customHeight="true" outlineLevel="0" collapsed="false">
      <c r="A54" s="2"/>
      <c r="B54" s="50" t="s">
        <v>47</v>
      </c>
      <c r="C54" s="50"/>
      <c r="D54" s="50"/>
      <c r="E54" s="50"/>
      <c r="F54" s="50"/>
      <c r="G54" s="50"/>
      <c r="H54" s="50"/>
      <c r="I54" s="50"/>
      <c r="J54" s="50"/>
      <c r="K54" s="50"/>
    </row>
    <row r="55" customFormat="false" ht="24" hidden="false" customHeight="true" outlineLevel="0" collapsed="false">
      <c r="A55" s="2"/>
      <c r="B55" s="51" t="s">
        <v>48</v>
      </c>
      <c r="C55" s="51"/>
      <c r="D55" s="51"/>
      <c r="E55" s="51"/>
      <c r="F55" s="51"/>
      <c r="G55" s="51"/>
      <c r="H55" s="51"/>
      <c r="I55" s="51"/>
      <c r="J55" s="51"/>
      <c r="K55" s="51"/>
    </row>
    <row r="56" customFormat="false" ht="24" hidden="false" customHeight="true" outlineLevel="0" collapsed="false">
      <c r="A56" s="2"/>
      <c r="B56" s="51" t="s">
        <v>49</v>
      </c>
      <c r="C56" s="51"/>
      <c r="D56" s="51"/>
      <c r="E56" s="51"/>
      <c r="F56" s="51"/>
      <c r="G56" s="51"/>
      <c r="H56" s="51"/>
      <c r="I56" s="51"/>
      <c r="J56" s="51"/>
      <c r="K56" s="51"/>
    </row>
    <row r="57" customFormat="false" ht="24" hidden="false" customHeight="true" outlineLevel="0" collapsed="false">
      <c r="A57" s="2"/>
      <c r="B57" s="51" t="s">
        <v>50</v>
      </c>
      <c r="C57" s="51"/>
      <c r="D57" s="51"/>
      <c r="E57" s="51"/>
      <c r="F57" s="51"/>
      <c r="G57" s="51"/>
      <c r="H57" s="51"/>
      <c r="I57" s="51"/>
      <c r="J57" s="51"/>
      <c r="K57" s="51"/>
    </row>
    <row r="58" customFormat="false" ht="24" hidden="false" customHeight="true" outlineLevel="0" collapsed="false">
      <c r="A58" s="2"/>
      <c r="B58" s="51" t="s">
        <v>51</v>
      </c>
      <c r="C58" s="51"/>
      <c r="D58" s="51"/>
      <c r="E58" s="51"/>
      <c r="F58" s="51"/>
      <c r="G58" s="51"/>
      <c r="H58" s="51"/>
      <c r="I58" s="51"/>
      <c r="J58" s="51"/>
      <c r="K58" s="51"/>
    </row>
    <row r="59" customFormat="false" ht="15" hidden="false" customHeight="true" outlineLevel="0" collapsed="false">
      <c r="A59" s="2"/>
    </row>
    <row r="60" customFormat="false" ht="27.75" hidden="false" customHeight="true" outlineLevel="0" collapsed="false">
      <c r="A60" s="2"/>
      <c r="B60" s="52"/>
      <c r="C60" s="52"/>
      <c r="D60" s="52"/>
      <c r="E60" s="52"/>
      <c r="H60" s="52"/>
      <c r="I60" s="52"/>
      <c r="J60" s="52"/>
      <c r="K60" s="52"/>
    </row>
    <row r="61" customFormat="false" ht="15.75" hidden="false" customHeight="true" outlineLevel="0" collapsed="false">
      <c r="A61" s="2"/>
      <c r="B61" s="53" t="s">
        <v>52</v>
      </c>
      <c r="H61" s="53" t="s">
        <v>53</v>
      </c>
    </row>
  </sheetData>
  <mergeCells count="41">
    <mergeCell ref="B2:F2"/>
    <mergeCell ref="G2:K2"/>
    <mergeCell ref="B5:C5"/>
    <mergeCell ref="D5:F5"/>
    <mergeCell ref="H5:I5"/>
    <mergeCell ref="B6:C6"/>
    <mergeCell ref="D6:F6"/>
    <mergeCell ref="H6:K6"/>
    <mergeCell ref="B7:C7"/>
    <mergeCell ref="D7:F7"/>
    <mergeCell ref="H7:K7"/>
    <mergeCell ref="B41:F41"/>
    <mergeCell ref="J41:K41"/>
    <mergeCell ref="B43:F43"/>
    <mergeCell ref="H43:K43"/>
    <mergeCell ref="B44:D44"/>
    <mergeCell ref="E44:F44"/>
    <mergeCell ref="J44:K44"/>
    <mergeCell ref="B45:D45"/>
    <mergeCell ref="E45:F45"/>
    <mergeCell ref="J45:K45"/>
    <mergeCell ref="B46:D46"/>
    <mergeCell ref="E46:F46"/>
    <mergeCell ref="J46:K46"/>
    <mergeCell ref="B47:D47"/>
    <mergeCell ref="E47:F47"/>
    <mergeCell ref="J47:K47"/>
    <mergeCell ref="B48:D48"/>
    <mergeCell ref="E48:F48"/>
    <mergeCell ref="J48:K48"/>
    <mergeCell ref="J49:K49"/>
    <mergeCell ref="J50:K50"/>
    <mergeCell ref="J51:K51"/>
    <mergeCell ref="J52:K52"/>
    <mergeCell ref="B54:K54"/>
    <mergeCell ref="B55:K55"/>
    <mergeCell ref="B56:K56"/>
    <mergeCell ref="B57:K57"/>
    <mergeCell ref="B58:K58"/>
    <mergeCell ref="B60:E60"/>
    <mergeCell ref="H60:K60"/>
  </mergeCells>
  <conditionalFormatting sqref="B10:K40">
    <cfRule type="expression" priority="2" aboveAverage="0" equalAverage="0" bottom="0" percent="0" rank="0" text="" dxfId="0">
      <formula>AND($B10&lt;&gt;"",WEEKDAY($B10,2)&gt;=6)</formula>
    </cfRule>
  </conditionalFormatting>
  <conditionalFormatting sqref="I10:I40">
    <cfRule type="expression" priority="3" aboveAverage="0" equalAverage="0" bottom="0" percent="0" rank="0" text="" dxfId="1">
      <formula>$I10&gt;10</formula>
    </cfRule>
  </conditionalFormatting>
  <conditionalFormatting sqref="E46">
    <cfRule type="expression" priority="4" aboveAverage="0" equalAverage="0" bottom="0" percent="0" rank="0" text="" dxfId="2">
      <formula>$E46&lt;0</formula>
    </cfRule>
  </conditionalFormatting>
  <dataValidations count="2">
    <dataValidation allowBlank="true" errorStyle="stop" operator="between" prompt="Uhrzeit im Format HH:MM eingeben, z. B. 08:15." promptTitle="Zeit erfassen" showDropDown="false" showErrorMessage="false" showInputMessage="false" sqref="D10:F40" type="time">
      <formula1>0</formula1>
      <formula2>0</formula2>
    </dataValidation>
    <dataValidation allowBlank="false" errorStyle="stop" operator="between" prompt="Jahr als vierstellige Zahl, z. B. 2026." promptTitle="Jahr" showDropDown="false" showErrorMessage="false" showInputMessage="false" sqref="K5" type="whole">
      <formula1>2000</formula1>
      <formula2>2100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D5A80"/>
    <pageSetUpPr fitToPage="true"/>
  </sheetPr>
  <dimension ref="B2:I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.42"/>
    <col collapsed="false" customWidth="true" hidden="false" outlineLevel="0" max="2" min="2" style="1" width="24"/>
    <col collapsed="false" customWidth="true" hidden="false" outlineLevel="0" max="3" min="3" style="1" width="20"/>
    <col collapsed="false" customWidth="true" hidden="false" outlineLevel="0" max="5" min="4" style="1" width="14"/>
    <col collapsed="false" customWidth="true" hidden="false" outlineLevel="0" max="6" min="6" style="1" width="3"/>
    <col collapsed="false" customWidth="true" hidden="false" outlineLevel="0" max="7" min="7" style="1" width="13"/>
    <col collapsed="false" customWidth="true" hidden="false" outlineLevel="0" max="8" min="8" style="1" width="24"/>
    <col collapsed="false" customWidth="true" hidden="false" outlineLevel="0" max="9" min="9" style="1" width="16"/>
  </cols>
  <sheetData>
    <row r="2" customFormat="false" ht="30" hidden="false" customHeight="true" outlineLevel="0" collapsed="false">
      <c r="B2" s="54" t="s">
        <v>54</v>
      </c>
      <c r="C2" s="54"/>
      <c r="D2" s="54"/>
      <c r="E2" s="54"/>
      <c r="F2" s="54"/>
      <c r="G2" s="54"/>
      <c r="H2" s="54"/>
      <c r="I2" s="54"/>
    </row>
    <row r="3" customFormat="false" ht="15.75" hidden="false" customHeight="true" outlineLevel="0" collapsed="false">
      <c r="B3" s="55" t="s">
        <v>55</v>
      </c>
      <c r="C3" s="55"/>
      <c r="D3" s="55"/>
      <c r="E3" s="55"/>
      <c r="F3" s="55"/>
      <c r="G3" s="55"/>
      <c r="H3" s="55"/>
      <c r="I3" s="55"/>
    </row>
    <row r="5" customFormat="false" ht="21.75" hidden="false" customHeight="true" outlineLevel="0" collapsed="false">
      <c r="B5" s="56" t="s">
        <v>56</v>
      </c>
      <c r="C5" s="56"/>
      <c r="D5" s="56"/>
      <c r="E5" s="56"/>
      <c r="G5" s="56" t="s">
        <v>57</v>
      </c>
      <c r="H5" s="56"/>
    </row>
    <row r="6" customFormat="false" ht="18" hidden="false" customHeight="true" outlineLevel="0" collapsed="false">
      <c r="B6" s="57" t="s">
        <v>2</v>
      </c>
      <c r="C6" s="58" t="s">
        <v>58</v>
      </c>
      <c r="D6" s="58"/>
      <c r="E6" s="58"/>
      <c r="G6" s="32" t="s">
        <v>10</v>
      </c>
      <c r="H6" s="31" t="s">
        <v>59</v>
      </c>
    </row>
    <row r="7" customFormat="false" ht="16.5" hidden="false" customHeight="true" outlineLevel="0" collapsed="false">
      <c r="B7" s="57" t="s">
        <v>6</v>
      </c>
      <c r="C7" s="58" t="s">
        <v>60</v>
      </c>
      <c r="D7" s="58"/>
      <c r="E7" s="58"/>
      <c r="G7" s="59" t="n">
        <v>46023</v>
      </c>
      <c r="H7" s="60" t="s">
        <v>61</v>
      </c>
    </row>
    <row r="8" customFormat="false" ht="16.5" hidden="false" customHeight="true" outlineLevel="0" collapsed="false">
      <c r="B8" s="57" t="s">
        <v>8</v>
      </c>
      <c r="C8" s="58" t="s">
        <v>62</v>
      </c>
      <c r="D8" s="58"/>
      <c r="E8" s="58"/>
      <c r="G8" s="59" t="n">
        <v>46115</v>
      </c>
      <c r="H8" s="60" t="s">
        <v>63</v>
      </c>
    </row>
    <row r="9" customFormat="false" ht="16.5" hidden="false" customHeight="true" outlineLevel="0" collapsed="false">
      <c r="B9" s="57" t="s">
        <v>7</v>
      </c>
      <c r="C9" s="58" t="s">
        <v>64</v>
      </c>
      <c r="D9" s="58"/>
      <c r="E9" s="58"/>
      <c r="G9" s="59" t="n">
        <v>46118</v>
      </c>
      <c r="H9" s="60" t="s">
        <v>65</v>
      </c>
    </row>
    <row r="10" customFormat="false" ht="16.5" hidden="false" customHeight="true" outlineLevel="0" collapsed="false">
      <c r="B10" s="57" t="s">
        <v>66</v>
      </c>
      <c r="C10" s="61" t="n">
        <v>40</v>
      </c>
      <c r="D10" s="61"/>
      <c r="E10" s="61"/>
      <c r="G10" s="59" t="n">
        <v>46143</v>
      </c>
      <c r="H10" s="60" t="s">
        <v>67</v>
      </c>
    </row>
    <row r="11" customFormat="false" ht="16.5" hidden="false" customHeight="true" outlineLevel="0" collapsed="false">
      <c r="B11" s="57" t="s">
        <v>68</v>
      </c>
      <c r="C11" s="62" t="n">
        <v>5</v>
      </c>
      <c r="D11" s="62"/>
      <c r="E11" s="62"/>
      <c r="G11" s="59" t="n">
        <v>46156</v>
      </c>
      <c r="H11" s="60" t="s">
        <v>69</v>
      </c>
    </row>
    <row r="12" customFormat="false" ht="16.5" hidden="false" customHeight="true" outlineLevel="0" collapsed="false">
      <c r="B12" s="57" t="s">
        <v>70</v>
      </c>
      <c r="C12" s="62" t="n">
        <v>30</v>
      </c>
      <c r="D12" s="62"/>
      <c r="E12" s="62"/>
      <c r="G12" s="59" t="n">
        <v>46167</v>
      </c>
      <c r="H12" s="60" t="s">
        <v>71</v>
      </c>
    </row>
    <row r="13" customFormat="false" ht="16.5" hidden="false" customHeight="true" outlineLevel="0" collapsed="false">
      <c r="B13" s="57" t="s">
        <v>72</v>
      </c>
      <c r="C13" s="63" t="n">
        <v>0</v>
      </c>
      <c r="D13" s="63"/>
      <c r="E13" s="63"/>
      <c r="G13" s="59" t="n">
        <v>46298</v>
      </c>
      <c r="H13" s="60" t="s">
        <v>73</v>
      </c>
    </row>
    <row r="14" customFormat="false" ht="16.5" hidden="false" customHeight="true" outlineLevel="0" collapsed="false">
      <c r="G14" s="59" t="n">
        <v>46381</v>
      </c>
      <c r="H14" s="60" t="s">
        <v>74</v>
      </c>
    </row>
    <row r="15" customFormat="false" ht="21.75" hidden="false" customHeight="true" outlineLevel="0" collapsed="false">
      <c r="B15" s="56" t="s">
        <v>75</v>
      </c>
      <c r="C15" s="56"/>
      <c r="G15" s="59" t="n">
        <v>46382</v>
      </c>
      <c r="H15" s="60" t="s">
        <v>76</v>
      </c>
    </row>
    <row r="16" customFormat="false" ht="18" hidden="false" customHeight="true" outlineLevel="0" collapsed="false">
      <c r="B16" s="32" t="s">
        <v>3</v>
      </c>
      <c r="C16" s="32" t="s">
        <v>18</v>
      </c>
      <c r="G16" s="2"/>
    </row>
    <row r="17" customFormat="false" ht="16.5" hidden="false" customHeight="true" outlineLevel="0" collapsed="false">
      <c r="B17" s="64" t="s">
        <v>77</v>
      </c>
      <c r="C17" s="64" t="s">
        <v>20</v>
      </c>
      <c r="G17" s="65" t="s">
        <v>78</v>
      </c>
      <c r="H17" s="65"/>
    </row>
    <row r="18" customFormat="false" ht="16.5" hidden="false" customHeight="true" outlineLevel="0" collapsed="false">
      <c r="B18" s="64" t="s">
        <v>79</v>
      </c>
      <c r="C18" s="64" t="s">
        <v>29</v>
      </c>
      <c r="G18" s="65"/>
      <c r="H18" s="65"/>
    </row>
    <row r="19" customFormat="false" ht="16.5" hidden="false" customHeight="true" outlineLevel="0" collapsed="false">
      <c r="B19" s="64" t="s">
        <v>4</v>
      </c>
      <c r="C19" s="64" t="s">
        <v>41</v>
      </c>
      <c r="G19" s="65"/>
      <c r="H19" s="65"/>
    </row>
    <row r="20" customFormat="false" ht="16.5" hidden="false" customHeight="true" outlineLevel="0" collapsed="false">
      <c r="B20" s="64" t="s">
        <v>80</v>
      </c>
      <c r="C20" s="64" t="s">
        <v>43</v>
      </c>
    </row>
    <row r="21" customFormat="false" ht="16.5" hidden="false" customHeight="true" outlineLevel="0" collapsed="false">
      <c r="B21" s="64" t="s">
        <v>81</v>
      </c>
      <c r="C21" s="64" t="s">
        <v>44</v>
      </c>
    </row>
    <row r="22" customFormat="false" ht="16.5" hidden="false" customHeight="true" outlineLevel="0" collapsed="false">
      <c r="B22" s="64" t="s">
        <v>82</v>
      </c>
      <c r="C22" s="64" t="s">
        <v>25</v>
      </c>
    </row>
    <row r="23" customFormat="false" ht="16.5" hidden="false" customHeight="true" outlineLevel="0" collapsed="false">
      <c r="B23" s="64" t="s">
        <v>83</v>
      </c>
      <c r="C23" s="64" t="s">
        <v>45</v>
      </c>
    </row>
    <row r="24" customFormat="false" ht="16.5" hidden="false" customHeight="true" outlineLevel="0" collapsed="false">
      <c r="B24" s="64" t="s">
        <v>84</v>
      </c>
    </row>
    <row r="25" customFormat="false" ht="16.5" hidden="false" customHeight="true" outlineLevel="0" collapsed="false">
      <c r="B25" s="64" t="s">
        <v>85</v>
      </c>
    </row>
    <row r="26" customFormat="false" ht="16.5" hidden="false" customHeight="true" outlineLevel="0" collapsed="false">
      <c r="B26" s="64" t="s">
        <v>86</v>
      </c>
    </row>
    <row r="27" customFormat="false" ht="16.5" hidden="false" customHeight="true" outlineLevel="0" collapsed="false">
      <c r="B27" s="64" t="s">
        <v>87</v>
      </c>
    </row>
    <row r="28" customFormat="false" ht="16.5" hidden="false" customHeight="true" outlineLevel="0" collapsed="false">
      <c r="B28" s="64" t="s">
        <v>88</v>
      </c>
    </row>
  </sheetData>
  <mergeCells count="14">
    <mergeCell ref="B2:I2"/>
    <mergeCell ref="B3:I3"/>
    <mergeCell ref="B5:E5"/>
    <mergeCell ref="G5:H5"/>
    <mergeCell ref="C6:E6"/>
    <mergeCell ref="C7:E7"/>
    <mergeCell ref="C8:E8"/>
    <mergeCell ref="C9:E9"/>
    <mergeCell ref="C10:E10"/>
    <mergeCell ref="C11:E11"/>
    <mergeCell ref="C12:E12"/>
    <mergeCell ref="C13:E13"/>
    <mergeCell ref="B15:C15"/>
    <mergeCell ref="G17:H19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2026-08-22T07:31:12Z</dcterms:created>
  <dc:creator>openpyxl</dc:creator>
  <dc:description/>
  <dc:language>en-US</dc:language>
  <cp:lastModifiedBy>Sergio Jiménez Canales</cp:lastModifiedBy>
  <dcterms:modified xsi:type="dcterms:W3CDTF">2026-08-22T11:50:41Z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