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Vertical\"/>
    </mc:Choice>
  </mc:AlternateContent>
  <xr:revisionPtr revIDLastSave="0" documentId="13_ncr:1_{1EA992FC-3130-46E5-AFF0-E18B344F18A5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Uebersicht" sheetId="1" r:id="rId1"/>
    <sheet name="Teilnehmer" sheetId="2" r:id="rId2"/>
    <sheet name="Spielplan" sheetId="3" r:id="rId3"/>
    <sheet name="Rangliste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2" i="4" l="1"/>
  <c r="C12" i="4"/>
  <c r="D11" i="4"/>
  <c r="C11" i="4"/>
  <c r="D10" i="4"/>
  <c r="C10" i="4"/>
  <c r="D9" i="4"/>
  <c r="C9" i="4"/>
  <c r="D8" i="4"/>
  <c r="C8" i="4"/>
  <c r="D7" i="4"/>
  <c r="C7" i="4"/>
  <c r="D6" i="4"/>
  <c r="C6" i="4"/>
  <c r="D5" i="4"/>
  <c r="C5" i="4"/>
  <c r="K32" i="3"/>
  <c r="I32" i="3"/>
  <c r="F32" i="3"/>
  <c r="J32" i="3" s="1"/>
  <c r="E32" i="3"/>
  <c r="K31" i="3"/>
  <c r="J31" i="3"/>
  <c r="I31" i="3"/>
  <c r="F31" i="3"/>
  <c r="E31" i="3"/>
  <c r="K30" i="3"/>
  <c r="J30" i="3"/>
  <c r="I30" i="3"/>
  <c r="F30" i="3"/>
  <c r="E30" i="3"/>
  <c r="K29" i="3"/>
  <c r="J29" i="3"/>
  <c r="I29" i="3"/>
  <c r="F29" i="3"/>
  <c r="E29" i="3"/>
  <c r="K28" i="3"/>
  <c r="I28" i="3"/>
  <c r="F28" i="3"/>
  <c r="E28" i="3"/>
  <c r="J28" i="3" s="1"/>
  <c r="K27" i="3"/>
  <c r="J27" i="3"/>
  <c r="I27" i="3"/>
  <c r="F27" i="3"/>
  <c r="E27" i="3"/>
  <c r="K26" i="3"/>
  <c r="I26" i="3"/>
  <c r="F26" i="3"/>
  <c r="J26" i="3" s="1"/>
  <c r="E26" i="3"/>
  <c r="K25" i="3"/>
  <c r="J25" i="3"/>
  <c r="I25" i="3"/>
  <c r="F25" i="3"/>
  <c r="E25" i="3"/>
  <c r="K24" i="3"/>
  <c r="I24" i="3"/>
  <c r="F24" i="3"/>
  <c r="E24" i="3"/>
  <c r="J24" i="3" s="1"/>
  <c r="K23" i="3"/>
  <c r="J23" i="3"/>
  <c r="I23" i="3"/>
  <c r="F23" i="3"/>
  <c r="E23" i="3"/>
  <c r="K22" i="3"/>
  <c r="I22" i="3"/>
  <c r="F22" i="3"/>
  <c r="J22" i="3" s="1"/>
  <c r="E22" i="3"/>
  <c r="K21" i="3"/>
  <c r="J21" i="3"/>
  <c r="I21" i="3"/>
  <c r="F21" i="3"/>
  <c r="E21" i="3"/>
  <c r="K20" i="3"/>
  <c r="I20" i="3"/>
  <c r="F20" i="3"/>
  <c r="J20" i="3" s="1"/>
  <c r="E20" i="3"/>
  <c r="K19" i="3"/>
  <c r="J19" i="3"/>
  <c r="I19" i="3"/>
  <c r="F19" i="3"/>
  <c r="E19" i="3"/>
  <c r="K18" i="3"/>
  <c r="I18" i="3"/>
  <c r="F18" i="3"/>
  <c r="J18" i="3" s="1"/>
  <c r="E18" i="3"/>
  <c r="K17" i="3"/>
  <c r="J17" i="3"/>
  <c r="I17" i="3"/>
  <c r="F17" i="3"/>
  <c r="E17" i="3"/>
  <c r="K16" i="3"/>
  <c r="I16" i="3"/>
  <c r="F16" i="3"/>
  <c r="J16" i="3" s="1"/>
  <c r="E16" i="3"/>
  <c r="K15" i="3"/>
  <c r="J15" i="3"/>
  <c r="I15" i="3"/>
  <c r="F15" i="3"/>
  <c r="E15" i="3"/>
  <c r="K14" i="3"/>
  <c r="I14" i="3"/>
  <c r="F14" i="3"/>
  <c r="J14" i="3" s="1"/>
  <c r="E14" i="3"/>
  <c r="K13" i="3"/>
  <c r="J13" i="3"/>
  <c r="I13" i="3"/>
  <c r="F13" i="3"/>
  <c r="E13" i="3"/>
  <c r="K12" i="3"/>
  <c r="I12" i="3"/>
  <c r="F12" i="3"/>
  <c r="J12" i="3" s="1"/>
  <c r="E12" i="3"/>
  <c r="K11" i="3"/>
  <c r="J11" i="3"/>
  <c r="I11" i="3"/>
  <c r="F11" i="3"/>
  <c r="E11" i="3"/>
  <c r="K10" i="3"/>
  <c r="I10" i="3"/>
  <c r="F10" i="3"/>
  <c r="J10" i="3" s="1"/>
  <c r="E10" i="3"/>
  <c r="K9" i="3"/>
  <c r="J9" i="3"/>
  <c r="I9" i="3"/>
  <c r="F9" i="3"/>
  <c r="E9" i="3"/>
  <c r="K8" i="3"/>
  <c r="I8" i="3"/>
  <c r="F8" i="3"/>
  <c r="H5" i="4" s="1"/>
  <c r="E8" i="3"/>
  <c r="J8" i="3" s="1"/>
  <c r="K7" i="3"/>
  <c r="J7" i="3"/>
  <c r="I7" i="3"/>
  <c r="F7" i="3"/>
  <c r="E7" i="3"/>
  <c r="I6" i="4" s="1"/>
  <c r="K6" i="3"/>
  <c r="J6" i="3"/>
  <c r="I6" i="3"/>
  <c r="F6" i="3"/>
  <c r="H7" i="4" s="1"/>
  <c r="E6" i="3"/>
  <c r="I10" i="4" s="1"/>
  <c r="K5" i="3"/>
  <c r="C18" i="1" s="1"/>
  <c r="J5" i="3"/>
  <c r="I5" i="3"/>
  <c r="F5" i="3"/>
  <c r="E5" i="3"/>
  <c r="I12" i="4" s="1"/>
  <c r="C16" i="1"/>
  <c r="C15" i="1"/>
  <c r="B3" i="1"/>
  <c r="E10" i="4" l="1"/>
  <c r="F10" i="4"/>
  <c r="K10" i="4" s="1"/>
  <c r="F8" i="4"/>
  <c r="K8" i="4" s="1"/>
  <c r="F6" i="4"/>
  <c r="K6" i="4" s="1"/>
  <c r="F7" i="4"/>
  <c r="K7" i="4" s="1"/>
  <c r="F9" i="4"/>
  <c r="K9" i="4" s="1"/>
  <c r="F5" i="4"/>
  <c r="K5" i="4" s="1"/>
  <c r="F12" i="4"/>
  <c r="K12" i="4" s="1"/>
  <c r="I8" i="4"/>
  <c r="H6" i="4"/>
  <c r="J6" i="4" s="1"/>
  <c r="H10" i="4"/>
  <c r="J10" i="4" s="1"/>
  <c r="E5" i="4"/>
  <c r="G5" i="4" s="1"/>
  <c r="E7" i="4"/>
  <c r="G7" i="4" s="1"/>
  <c r="E9" i="4"/>
  <c r="G9" i="4" s="1"/>
  <c r="E11" i="4"/>
  <c r="G11" i="4" s="1"/>
  <c r="F11" i="4"/>
  <c r="K11" i="4" s="1"/>
  <c r="C17" i="1"/>
  <c r="C19" i="1" s="1"/>
  <c r="H11" i="4"/>
  <c r="I11" i="4"/>
  <c r="I9" i="4"/>
  <c r="H9" i="4"/>
  <c r="J9" i="4" s="1"/>
  <c r="I7" i="4"/>
  <c r="J7" i="4" s="1"/>
  <c r="I5" i="4"/>
  <c r="J5" i="4" s="1"/>
  <c r="E6" i="4"/>
  <c r="G6" i="4" s="1"/>
  <c r="E8" i="4"/>
  <c r="G8" i="4" s="1"/>
  <c r="E12" i="4"/>
  <c r="H12" i="4"/>
  <c r="J12" i="4" s="1"/>
  <c r="H8" i="4"/>
  <c r="J8" i="4" l="1"/>
  <c r="G12" i="4"/>
  <c r="B9" i="4"/>
  <c r="G10" i="4"/>
  <c r="J11" i="4"/>
  <c r="B10" i="4" s="1"/>
  <c r="B7" i="4" l="1"/>
  <c r="B6" i="4"/>
  <c r="B8" i="4"/>
  <c r="B11" i="4"/>
  <c r="B5" i="4"/>
  <c r="B12" i="4"/>
  <c r="F25" i="1" l="1"/>
  <c r="E25" i="1"/>
  <c r="F24" i="1"/>
  <c r="E24" i="1"/>
  <c r="C25" i="1"/>
  <c r="D24" i="1"/>
  <c r="C24" i="1"/>
  <c r="F23" i="1"/>
  <c r="E23" i="1"/>
  <c r="D23" i="1"/>
  <c r="C23" i="1"/>
  <c r="D25" i="1"/>
</calcChain>
</file>

<file path=xl/sharedStrings.xml><?xml version="1.0" encoding="utf-8"?>
<sst xmlns="http://schemas.openxmlformats.org/spreadsheetml/2006/main" count="108" uniqueCount="78">
  <si>
    <t>TURNIERDATEN</t>
  </si>
  <si>
    <t>Turniername</t>
  </si>
  <si>
    <t>Vereinsmeisterschaft Einzel 2026</t>
  </si>
  <si>
    <t>Datum</t>
  </si>
  <si>
    <t>Samstag, 14. Maerz 2026</t>
  </si>
  <si>
    <t>Austragungsort</t>
  </si>
  <si>
    <t>Sporthalle Musterstadt, Halle 2</t>
  </si>
  <si>
    <t>Ausrichter</t>
  </si>
  <si>
    <t>TT-Abteilung Musterverein e.V.</t>
  </si>
  <si>
    <t>Spielmodus</t>
  </si>
  <si>
    <t>Best of 5 (3 Gewinnsaetze bis 11)</t>
  </si>
  <si>
    <t>Turnierform</t>
  </si>
  <si>
    <t>Jeder gegen Jeden (Round Robin)</t>
  </si>
  <si>
    <t>TURNIERSTATUS</t>
  </si>
  <si>
    <t>Teilnehmer</t>
  </si>
  <si>
    <t>Spiele gesamt</t>
  </si>
  <si>
    <t>Gespielte Spiele</t>
  </si>
  <si>
    <t>Offene Spiele</t>
  </si>
  <si>
    <t>Fortschritt</t>
  </si>
  <si>
    <t>AKTUELLES PODIUM</t>
  </si>
  <si>
    <t>Platz</t>
  </si>
  <si>
    <t>Spieler</t>
  </si>
  <si>
    <t>Verein</t>
  </si>
  <si>
    <t>Punkte</t>
  </si>
  <si>
    <t>Satzdiff.</t>
  </si>
  <si>
    <t>LEGENDE &amp; BEDIENUNG</t>
  </si>
  <si>
    <t>1)  Teilnehmer im Blatt »Teilnehmer« eintragen (nur Name, Verein, QTTR-Wert).</t>
  </si>
  <si>
    <t>2)  Im Blatt »Spielplan« nur die gewonnenen Sätze je Spieler eintragen (Spalten »Sätze A / B«).</t>
  </si>
  <si>
    <t>3)  Sieger, Ergebnis, Rangliste und Podium werden automatisch berechnet.</t>
  </si>
  <si>
    <t>•  Gold hinterlegte Zellen sind Eingabefelder – alle übrigen Werte sind Formeln.</t>
  </si>
  <si>
    <t>•  Wertung: Sieg = 2 Punkte, Niederlage = 0 Punkte. Bei Punktgleichheit entscheidet die Satzdifferenz.</t>
  </si>
  <si>
    <t>•  Spielmodus: Best of 5 – der Sieger erreicht 3 gewonnene Sätze (gültige Ergebnisse: 3:0, 3:1, 3:2).</t>
  </si>
  <si>
    <t>TEILNEHMERLISTE</t>
  </si>
  <si>
    <t>Startnummer wird für die Auslosung verwendet · QTTR-Wert = Spielstärke (optional)</t>
  </si>
  <si>
    <t>Startnr.</t>
  </si>
  <si>
    <t>Name</t>
  </si>
  <si>
    <t>QTTR-Wert</t>
  </si>
  <si>
    <t>Lukas Berger</t>
  </si>
  <si>
    <t>TTC Adler Nord</t>
  </si>
  <si>
    <t>Jonas Wagner</t>
  </si>
  <si>
    <t>SV Blau-Weiss Hafen</t>
  </si>
  <si>
    <t>Felix Braun</t>
  </si>
  <si>
    <t>TSV Eichhorst</t>
  </si>
  <si>
    <t>Tobias Krueger</t>
  </si>
  <si>
    <t>Post SV Lindau</t>
  </si>
  <si>
    <t>Daniel Hofmann</t>
  </si>
  <si>
    <t>Michael Schuster</t>
  </si>
  <si>
    <t>TTV Rheinbach</t>
  </si>
  <si>
    <t>Andreas Vogel</t>
  </si>
  <si>
    <t>Stefan Lindner</t>
  </si>
  <si>
    <t>SPIELPLAN &amp; ERGEBNISSE</t>
  </si>
  <si>
    <t>Jeder gegen Jeden · Best of 5 · Nur die gewonnenen Sätze je Spieler eintragen (goldene Felder)</t>
  </si>
  <si>
    <t>Spiel-Nr.</t>
  </si>
  <si>
    <t>Runde</t>
  </si>
  <si>
    <t>Uhrzeit</t>
  </si>
  <si>
    <t>Tisch</t>
  </si>
  <si>
    <t>Spieler A</t>
  </si>
  <si>
    <t>Spieler B</t>
  </si>
  <si>
    <t>Sätze A</t>
  </si>
  <si>
    <t>Sätze B</t>
  </si>
  <si>
    <t>Ergebnis</t>
  </si>
  <si>
    <t>Sieger</t>
  </si>
  <si>
    <t>Status</t>
  </si>
  <si>
    <t>10:00</t>
  </si>
  <si>
    <t>10:30</t>
  </si>
  <si>
    <t>11:00</t>
  </si>
  <si>
    <t>11:30</t>
  </si>
  <si>
    <t>13:00</t>
  </si>
  <si>
    <t>13:30</t>
  </si>
  <si>
    <t>14:00</t>
  </si>
  <si>
    <t>RANGLISTE</t>
  </si>
  <si>
    <t>Automatisch aus dem Spielplan berechnet · Sortierung: Punkte, dann Satzdifferenz · zum Neusortieren Spalte »Platz« aufsteigend sortieren</t>
  </si>
  <si>
    <t>Spiele</t>
  </si>
  <si>
    <t>Siege</t>
  </si>
  <si>
    <t>Niederl.</t>
  </si>
  <si>
    <t>Sätze +</t>
  </si>
  <si>
    <t>Sätze -</t>
  </si>
  <si>
    <t>TISCHTENNIS-TURNIER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</si>
</sst>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2"/>
      <color rgb="FFC55A11"/>
      <name val="Calibri"/>
      <charset val="1"/>
    </font>
    <font>
      <b/>
      <sz val="11"/>
      <color rgb="FFFFFFFF"/>
      <name val="Calibri"/>
      <charset val="1"/>
    </font>
    <font>
      <b/>
      <sz val="11"/>
      <color rgb="FF1F3864"/>
      <name val="Calibri"/>
      <charset val="1"/>
    </font>
    <font>
      <sz val="11"/>
      <color rgb="FF000000"/>
      <name val="Calibri"/>
      <charset val="1"/>
    </font>
    <font>
      <b/>
      <sz val="10"/>
      <color rgb="FFFFFFFF"/>
      <name val="Calibri"/>
      <charset val="1"/>
    </font>
    <font>
      <b/>
      <sz val="12"/>
      <color rgb="FF1F3864"/>
      <name val="Calibri"/>
      <charset val="1"/>
    </font>
    <font>
      <b/>
      <sz val="11"/>
      <color rgb="FF000000"/>
      <name val="Calibri"/>
      <charset val="1"/>
    </font>
    <font>
      <b/>
      <sz val="11"/>
      <color rgb="FFC55A11"/>
      <name val="Calibri"/>
      <charset val="1"/>
    </font>
    <font>
      <sz val="10"/>
      <color rgb="FF3B3B3B"/>
      <name val="Calibri"/>
      <charset val="1"/>
    </font>
    <font>
      <b/>
      <sz val="18"/>
      <color rgb="FFFFFFFF"/>
      <name val="Calibri"/>
      <charset val="1"/>
    </font>
    <font>
      <i/>
      <sz val="10"/>
      <color rgb="FF3B3B3B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F3864"/>
        <bgColor rgb="FF3B3B3B"/>
      </patternFill>
    </fill>
    <fill>
      <patternFill patternType="solid">
        <fgColor rgb="FFD9E1F2"/>
        <bgColor rgb="FFD9D9D9"/>
      </patternFill>
    </fill>
    <fill>
      <patternFill patternType="solid">
        <fgColor rgb="FF2F5496"/>
        <bgColor rgb="FF1F3864"/>
      </patternFill>
    </fill>
    <fill>
      <patternFill patternType="solid">
        <fgColor rgb="FFFFF2CC"/>
        <bgColor rgb="FFEDF1F7"/>
      </patternFill>
    </fill>
    <fill>
      <patternFill patternType="solid">
        <fgColor rgb="FFFFD966"/>
        <bgColor rgb="FFF4B183"/>
      </patternFill>
    </fill>
    <fill>
      <patternFill patternType="solid">
        <fgColor rgb="FFD9D9D9"/>
        <bgColor rgb="FFD9E1F2"/>
      </patternFill>
    </fill>
    <fill>
      <patternFill patternType="solid">
        <fgColor rgb="FFF4B183"/>
        <bgColor rgb="FFFFD966"/>
      </patternFill>
    </fill>
    <fill>
      <patternFill patternType="solid">
        <fgColor rgb="FFFFFFFF"/>
        <bgColor rgb="FFEDF1F7"/>
      </patternFill>
    </fill>
    <fill>
      <patternFill patternType="solid">
        <fgColor rgb="FFEDF1F7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2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 indent="1"/>
    </xf>
    <xf numFmtId="0" fontId="10" fillId="0" borderId="0" xfId="0" applyFont="1" applyAlignment="1">
      <alignment horizontal="left" vertical="top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indent="1"/>
    </xf>
    <xf numFmtId="0" fontId="0" fillId="0" borderId="1" xfId="0" applyBorder="1"/>
    <xf numFmtId="0" fontId="6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indent="1"/>
    </xf>
    <xf numFmtId="0" fontId="8" fillId="5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 inden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indent="1"/>
    </xf>
    <xf numFmtId="0" fontId="9" fillId="10" borderId="1" xfId="0" applyFont="1" applyFill="1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center" indent="1"/>
    </xf>
    <xf numFmtId="0" fontId="5" fillId="9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left" vertical="center" indent="1"/>
    </xf>
    <xf numFmtId="0" fontId="5" fillId="10" borderId="1" xfId="0" applyFont="1" applyFill="1" applyBorder="1" applyAlignment="1">
      <alignment horizontal="left" vertical="center" wrapText="1"/>
    </xf>
  </cellXfs>
  <cellStyles count="1">
    <cellStyle name="Standard" xfId="0" builtinId="0"/>
  </cellStyles>
  <dxfs count="5">
    <dxf>
      <fill>
        <patternFill>
          <bgColor rgb="FFF4B183"/>
        </patternFill>
      </fill>
    </dxf>
    <dxf>
      <fill>
        <patternFill>
          <bgColor rgb="FFD9D9D9"/>
        </patternFill>
      </fill>
    </dxf>
    <dxf>
      <fill>
        <patternFill>
          <bgColor rgb="FFFFD966"/>
        </patternFill>
      </fill>
    </dxf>
    <dxf>
      <font>
        <i/>
        <color rgb="FF808080"/>
        <name val="Calibri"/>
        <charset val="1"/>
      </font>
    </dxf>
    <dxf>
      <font>
        <b/>
        <color rgb="FFC55A11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F1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1F2"/>
      <rgbColor rgb="FFCCFFCC"/>
      <rgbColor rgb="FFFFFF99"/>
      <rgbColor rgb="FF99CCFF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F5496"/>
      <rgbColor rgb="FF3B3B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3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37" sqref="M37"/>
    </sheetView>
  </sheetViews>
  <sheetFormatPr baseColWidth="10" defaultColWidth="8.7109375" defaultRowHeight="15" x14ac:dyDescent="0.25"/>
  <cols>
    <col min="1" max="1" width="3" customWidth="1"/>
    <col min="2" max="2" width="24" customWidth="1"/>
    <col min="3" max="3" width="22" customWidth="1"/>
    <col min="4" max="5" width="16" customWidth="1"/>
    <col min="6" max="6" width="18" customWidth="1"/>
    <col min="7" max="7" width="3" customWidth="1"/>
  </cols>
  <sheetData>
    <row r="2" spans="2:6" ht="39.75" customHeight="1" x14ac:dyDescent="0.25">
      <c r="B2" s="9" t="s">
        <v>77</v>
      </c>
      <c r="C2" s="9"/>
      <c r="D2" s="9"/>
      <c r="E2" s="9"/>
      <c r="F2" s="9"/>
    </row>
    <row r="3" spans="2:6" ht="21.75" customHeight="1" x14ac:dyDescent="0.25">
      <c r="B3" s="8" t="str">
        <f>C7</f>
        <v>Vereinsmeisterschaft Einzel 2026</v>
      </c>
      <c r="C3" s="8"/>
      <c r="D3" s="8"/>
      <c r="E3" s="8"/>
      <c r="F3" s="8"/>
    </row>
    <row r="6" spans="2:6" ht="19.5" customHeight="1" x14ac:dyDescent="0.25">
      <c r="B6" s="7" t="s">
        <v>0</v>
      </c>
      <c r="C6" s="7"/>
      <c r="D6" s="7"/>
      <c r="E6" s="7"/>
      <c r="F6" s="7"/>
    </row>
    <row r="7" spans="2:6" ht="18" customHeight="1" x14ac:dyDescent="0.25">
      <c r="B7" s="10" t="s">
        <v>1</v>
      </c>
      <c r="C7" s="6" t="s">
        <v>2</v>
      </c>
      <c r="D7" s="6"/>
      <c r="E7" s="6"/>
      <c r="F7" s="6"/>
    </row>
    <row r="8" spans="2:6" ht="18" customHeight="1" x14ac:dyDescent="0.25">
      <c r="B8" s="10" t="s">
        <v>3</v>
      </c>
      <c r="C8" s="6" t="s">
        <v>4</v>
      </c>
      <c r="D8" s="6"/>
      <c r="E8" s="6"/>
      <c r="F8" s="6"/>
    </row>
    <row r="9" spans="2:6" ht="18" customHeight="1" x14ac:dyDescent="0.25">
      <c r="B9" s="10" t="s">
        <v>5</v>
      </c>
      <c r="C9" s="6" t="s">
        <v>6</v>
      </c>
      <c r="D9" s="6"/>
      <c r="E9" s="6"/>
      <c r="F9" s="6"/>
    </row>
    <row r="10" spans="2:6" ht="18" customHeight="1" x14ac:dyDescent="0.25">
      <c r="B10" s="10" t="s">
        <v>7</v>
      </c>
      <c r="C10" s="6" t="s">
        <v>8</v>
      </c>
      <c r="D10" s="6"/>
      <c r="E10" s="6"/>
      <c r="F10" s="6"/>
    </row>
    <row r="11" spans="2:6" ht="18" customHeight="1" x14ac:dyDescent="0.25">
      <c r="B11" s="10" t="s">
        <v>9</v>
      </c>
      <c r="C11" s="6" t="s">
        <v>10</v>
      </c>
      <c r="D11" s="6"/>
      <c r="E11" s="6"/>
      <c r="F11" s="6"/>
    </row>
    <row r="12" spans="2:6" ht="18" customHeight="1" x14ac:dyDescent="0.25">
      <c r="B12" s="10" t="s">
        <v>11</v>
      </c>
      <c r="C12" s="6" t="s">
        <v>12</v>
      </c>
      <c r="D12" s="6"/>
      <c r="E12" s="6"/>
      <c r="F12" s="6"/>
    </row>
    <row r="14" spans="2:6" ht="19.5" customHeight="1" x14ac:dyDescent="0.25">
      <c r="B14" s="7" t="s">
        <v>13</v>
      </c>
      <c r="C14" s="7"/>
      <c r="D14" s="7"/>
      <c r="E14" s="7"/>
      <c r="F14" s="7"/>
    </row>
    <row r="15" spans="2:6" ht="18" customHeight="1" x14ac:dyDescent="0.25">
      <c r="B15" s="10" t="s">
        <v>14</v>
      </c>
      <c r="C15" s="5">
        <f>COUNTA(Teilnehmer!$B$5:$B$12)</f>
        <v>8</v>
      </c>
      <c r="D15" s="5"/>
      <c r="E15" s="12"/>
      <c r="F15" s="12"/>
    </row>
    <row r="16" spans="2:6" ht="18" customHeight="1" x14ac:dyDescent="0.25">
      <c r="B16" s="10" t="s">
        <v>15</v>
      </c>
      <c r="C16" s="5">
        <f>COUNTA(Spielplan!$A$5:$A$32)</f>
        <v>28</v>
      </c>
      <c r="D16" s="5"/>
      <c r="E16" s="12"/>
      <c r="F16" s="12"/>
    </row>
    <row r="17" spans="2:6" ht="18" customHeight="1" x14ac:dyDescent="0.25">
      <c r="B17" s="10" t="s">
        <v>16</v>
      </c>
      <c r="C17" s="5">
        <f>COUNTIF(Spielplan!$K$5:$K$32,"Gespielt")</f>
        <v>28</v>
      </c>
      <c r="D17" s="5"/>
      <c r="E17" s="12"/>
      <c r="F17" s="12"/>
    </row>
    <row r="18" spans="2:6" ht="18" customHeight="1" x14ac:dyDescent="0.25">
      <c r="B18" s="10" t="s">
        <v>17</v>
      </c>
      <c r="C18" s="5">
        <f>COUNTIF(Spielplan!$K$5:$K$32,"Offen")</f>
        <v>0</v>
      </c>
      <c r="D18" s="5"/>
      <c r="E18" s="12"/>
      <c r="F18" s="12"/>
    </row>
    <row r="19" spans="2:6" ht="18" customHeight="1" x14ac:dyDescent="0.25">
      <c r="B19" s="10" t="s">
        <v>18</v>
      </c>
      <c r="C19" s="4">
        <f>IF(C16=0,0,C17/C16)</f>
        <v>1</v>
      </c>
      <c r="D19" s="4"/>
      <c r="E19" s="12"/>
      <c r="F19" s="12"/>
    </row>
    <row r="21" spans="2:6" ht="19.5" customHeight="1" x14ac:dyDescent="0.25">
      <c r="B21" s="7" t="s">
        <v>19</v>
      </c>
      <c r="C21" s="7"/>
      <c r="D21" s="7"/>
      <c r="E21" s="7"/>
      <c r="F21" s="7"/>
    </row>
    <row r="22" spans="2:6" x14ac:dyDescent="0.25">
      <c r="B22" s="13" t="s">
        <v>20</v>
      </c>
      <c r="C22" s="13" t="s">
        <v>21</v>
      </c>
      <c r="D22" s="13" t="s">
        <v>22</v>
      </c>
      <c r="E22" s="13" t="s">
        <v>23</v>
      </c>
      <c r="F22" s="13" t="s">
        <v>24</v>
      </c>
    </row>
    <row r="23" spans="2:6" ht="19.5" customHeight="1" x14ac:dyDescent="0.25">
      <c r="B23" s="14">
        <v>1</v>
      </c>
      <c r="C23" s="15" t="str">
        <f>IFERROR(INDEX(Rangliste!$C$5:$C$12,MATCH(1,Rangliste!$B$5:$B$12,0)),"-")</f>
        <v>Lukas Berger</v>
      </c>
      <c r="D23" s="16" t="str">
        <f>IFERROR(INDEX(Rangliste!$D$5:$D$12,MATCH(1,Rangliste!$B$5:$B$12,0)),"-")</f>
        <v>TTC Adler Nord</v>
      </c>
      <c r="E23" s="17">
        <f>IFERROR(INDEX(Rangliste!$K$5:$K$12,MATCH(1,Rangliste!$B$5:$B$12,0)),"-")</f>
        <v>12</v>
      </c>
      <c r="F23" s="18">
        <f>IFERROR(INDEX(Rangliste!$J$5:$J$12,MATCH(1,Rangliste!$B$5:$B$12,0)),"-")</f>
        <v>13</v>
      </c>
    </row>
    <row r="24" spans="2:6" ht="19.5" customHeight="1" x14ac:dyDescent="0.25">
      <c r="B24" s="19">
        <v>2</v>
      </c>
      <c r="C24" s="15" t="str">
        <f>IFERROR(INDEX(Rangliste!$C$5:$C$12,MATCH(2,Rangliste!$B$5:$B$12,0)),"-")</f>
        <v>Jonas Wagner</v>
      </c>
      <c r="D24" s="16" t="str">
        <f>IFERROR(INDEX(Rangliste!$D$5:$D$12,MATCH(2,Rangliste!$B$5:$B$12,0)),"-")</f>
        <v>SV Blau-Weiss Hafen</v>
      </c>
      <c r="E24" s="17">
        <f>IFERROR(INDEX(Rangliste!$K$5:$K$12,MATCH(2,Rangliste!$B$5:$B$12,0)),"-")</f>
        <v>10</v>
      </c>
      <c r="F24" s="18">
        <f>IFERROR(INDEX(Rangliste!$J$5:$J$12,MATCH(2,Rangliste!$B$5:$B$12,0)),"-")</f>
        <v>11</v>
      </c>
    </row>
    <row r="25" spans="2:6" ht="19.5" customHeight="1" x14ac:dyDescent="0.25">
      <c r="B25" s="20">
        <v>3</v>
      </c>
      <c r="C25" s="15" t="str">
        <f>IFERROR(INDEX(Rangliste!$C$5:$C$12,MATCH(3,Rangliste!$B$5:$B$12,0)),"-")</f>
        <v>Felix Braun</v>
      </c>
      <c r="D25" s="16" t="str">
        <f>IFERROR(INDEX(Rangliste!$D$5:$D$12,MATCH(3,Rangliste!$B$5:$B$12,0)),"-")</f>
        <v>TSV Eichhorst</v>
      </c>
      <c r="E25" s="17">
        <f>IFERROR(INDEX(Rangliste!$K$5:$K$12,MATCH(3,Rangliste!$B$5:$B$12,0)),"-")</f>
        <v>10</v>
      </c>
      <c r="F25" s="18">
        <f>IFERROR(INDEX(Rangliste!$J$5:$J$12,MATCH(3,Rangliste!$B$5:$B$12,0)),"-")</f>
        <v>8</v>
      </c>
    </row>
    <row r="27" spans="2:6" ht="19.5" customHeight="1" x14ac:dyDescent="0.25">
      <c r="B27" s="7" t="s">
        <v>25</v>
      </c>
      <c r="C27" s="7"/>
      <c r="D27" s="7"/>
      <c r="E27" s="7"/>
      <c r="F27" s="7"/>
    </row>
    <row r="28" spans="2:6" ht="15.75" customHeight="1" x14ac:dyDescent="0.25">
      <c r="B28" s="3" t="s">
        <v>26</v>
      </c>
      <c r="C28" s="3"/>
      <c r="D28" s="3"/>
      <c r="E28" s="3"/>
      <c r="F28" s="3"/>
    </row>
    <row r="29" spans="2:6" ht="15.75" customHeight="1" x14ac:dyDescent="0.25">
      <c r="B29" s="3" t="s">
        <v>27</v>
      </c>
      <c r="C29" s="3"/>
      <c r="D29" s="3"/>
      <c r="E29" s="3"/>
      <c r="F29" s="3"/>
    </row>
    <row r="30" spans="2:6" ht="15.75" customHeight="1" x14ac:dyDescent="0.25">
      <c r="B30" s="3" t="s">
        <v>28</v>
      </c>
      <c r="C30" s="3"/>
      <c r="D30" s="3"/>
      <c r="E30" s="3"/>
      <c r="F30" s="3"/>
    </row>
    <row r="31" spans="2:6" ht="15.75" customHeight="1" x14ac:dyDescent="0.25">
      <c r="B31" s="3" t="s">
        <v>29</v>
      </c>
      <c r="C31" s="3"/>
      <c r="D31" s="3"/>
      <c r="E31" s="3"/>
      <c r="F31" s="3"/>
    </row>
    <row r="32" spans="2:6" ht="15.75" customHeight="1" x14ac:dyDescent="0.25">
      <c r="B32" s="3" t="s">
        <v>30</v>
      </c>
      <c r="C32" s="3"/>
      <c r="D32" s="3"/>
      <c r="E32" s="3"/>
      <c r="F32" s="3"/>
    </row>
    <row r="33" spans="2:6" ht="15.75" customHeight="1" x14ac:dyDescent="0.25">
      <c r="B33" s="3" t="s">
        <v>31</v>
      </c>
      <c r="C33" s="3"/>
      <c r="D33" s="3"/>
      <c r="E33" s="3"/>
      <c r="F33" s="3"/>
    </row>
  </sheetData>
  <mergeCells count="23">
    <mergeCell ref="B31:F31"/>
    <mergeCell ref="B32:F32"/>
    <mergeCell ref="B33:F33"/>
    <mergeCell ref="B21:F21"/>
    <mergeCell ref="B27:F27"/>
    <mergeCell ref="B28:F28"/>
    <mergeCell ref="B29:F29"/>
    <mergeCell ref="B30:F30"/>
    <mergeCell ref="C15:D15"/>
    <mergeCell ref="C16:D16"/>
    <mergeCell ref="C17:D17"/>
    <mergeCell ref="C18:D18"/>
    <mergeCell ref="C19:D19"/>
    <mergeCell ref="C9:F9"/>
    <mergeCell ref="C10:F10"/>
    <mergeCell ref="C11:F11"/>
    <mergeCell ref="C12:F12"/>
    <mergeCell ref="B14:F14"/>
    <mergeCell ref="B2:F2"/>
    <mergeCell ref="B3:F3"/>
    <mergeCell ref="B6:F6"/>
    <mergeCell ref="C7:F7"/>
    <mergeCell ref="C8:F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3" customWidth="1"/>
    <col min="2" max="2" width="8" customWidth="1"/>
    <col min="3" max="3" width="26" customWidth="1"/>
    <col min="4" max="4" width="24" customWidth="1"/>
    <col min="5" max="5" width="12" customWidth="1"/>
    <col min="6" max="6" width="3" customWidth="1"/>
  </cols>
  <sheetData>
    <row r="2" spans="2:5" ht="33.75" customHeight="1" x14ac:dyDescent="0.25">
      <c r="B2" s="2" t="s">
        <v>32</v>
      </c>
      <c r="C2" s="2"/>
      <c r="D2" s="2"/>
      <c r="E2" s="2"/>
    </row>
    <row r="3" spans="2:5" ht="18" customHeight="1" x14ac:dyDescent="0.25">
      <c r="B3" s="1" t="s">
        <v>33</v>
      </c>
      <c r="C3" s="1"/>
      <c r="D3" s="1"/>
      <c r="E3" s="1"/>
    </row>
    <row r="4" spans="2:5" ht="21.75" customHeight="1" x14ac:dyDescent="0.25">
      <c r="B4" s="21" t="s">
        <v>34</v>
      </c>
      <c r="C4" s="21" t="s">
        <v>35</v>
      </c>
      <c r="D4" s="21" t="s">
        <v>22</v>
      </c>
      <c r="E4" s="21" t="s">
        <v>36</v>
      </c>
    </row>
    <row r="5" spans="2:5" ht="18" customHeight="1" x14ac:dyDescent="0.25">
      <c r="B5" s="22">
        <v>1</v>
      </c>
      <c r="C5" s="11" t="s">
        <v>37</v>
      </c>
      <c r="D5" s="11" t="s">
        <v>38</v>
      </c>
      <c r="E5" s="23">
        <v>1742</v>
      </c>
    </row>
    <row r="6" spans="2:5" ht="18" customHeight="1" x14ac:dyDescent="0.25">
      <c r="B6" s="24">
        <v>2</v>
      </c>
      <c r="C6" s="11" t="s">
        <v>39</v>
      </c>
      <c r="D6" s="11" t="s">
        <v>40</v>
      </c>
      <c r="E6" s="23">
        <v>1698</v>
      </c>
    </row>
    <row r="7" spans="2:5" ht="18" customHeight="1" x14ac:dyDescent="0.25">
      <c r="B7" s="22">
        <v>3</v>
      </c>
      <c r="C7" s="11" t="s">
        <v>41</v>
      </c>
      <c r="D7" s="11" t="s">
        <v>42</v>
      </c>
      <c r="E7" s="23">
        <v>1655</v>
      </c>
    </row>
    <row r="8" spans="2:5" ht="18" customHeight="1" x14ac:dyDescent="0.25">
      <c r="B8" s="24">
        <v>4</v>
      </c>
      <c r="C8" s="11" t="s">
        <v>43</v>
      </c>
      <c r="D8" s="11" t="s">
        <v>44</v>
      </c>
      <c r="E8" s="23">
        <v>1610</v>
      </c>
    </row>
    <row r="9" spans="2:5" ht="18" customHeight="1" x14ac:dyDescent="0.25">
      <c r="B9" s="22">
        <v>5</v>
      </c>
      <c r="C9" s="11" t="s">
        <v>45</v>
      </c>
      <c r="D9" s="11" t="s">
        <v>38</v>
      </c>
      <c r="E9" s="23">
        <v>1548</v>
      </c>
    </row>
    <row r="10" spans="2:5" ht="18" customHeight="1" x14ac:dyDescent="0.25">
      <c r="B10" s="24">
        <v>6</v>
      </c>
      <c r="C10" s="11" t="s">
        <v>46</v>
      </c>
      <c r="D10" s="11" t="s">
        <v>47</v>
      </c>
      <c r="E10" s="23">
        <v>1502</v>
      </c>
    </row>
    <row r="11" spans="2:5" ht="18" customHeight="1" x14ac:dyDescent="0.25">
      <c r="B11" s="22">
        <v>7</v>
      </c>
      <c r="C11" s="11" t="s">
        <v>48</v>
      </c>
      <c r="D11" s="11" t="s">
        <v>42</v>
      </c>
      <c r="E11" s="23">
        <v>1441</v>
      </c>
    </row>
    <row r="12" spans="2:5" ht="18" customHeight="1" x14ac:dyDescent="0.25">
      <c r="B12" s="24">
        <v>8</v>
      </c>
      <c r="C12" s="11" t="s">
        <v>49</v>
      </c>
      <c r="D12" s="11" t="s">
        <v>40</v>
      </c>
      <c r="E12" s="23">
        <v>1377</v>
      </c>
    </row>
  </sheetData>
  <mergeCells count="2">
    <mergeCell ref="B2:E2"/>
    <mergeCell ref="B3:E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32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9" customWidth="1"/>
    <col min="2" max="2" width="8" customWidth="1"/>
    <col min="3" max="3" width="10" customWidth="1"/>
    <col min="4" max="4" width="8" customWidth="1"/>
    <col min="5" max="6" width="22" customWidth="1"/>
    <col min="7" max="8" width="9" customWidth="1"/>
    <col min="9" max="9" width="11" customWidth="1"/>
    <col min="10" max="10" width="22" customWidth="1"/>
    <col min="11" max="11" width="12" customWidth="1"/>
    <col min="12" max="12" width="3" customWidth="1"/>
  </cols>
  <sheetData>
    <row r="2" spans="1:11" ht="33.75" customHeight="1" x14ac:dyDescent="0.25">
      <c r="A2" s="2" t="s">
        <v>50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" customHeight="1" x14ac:dyDescent="0.25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4" customHeight="1" x14ac:dyDescent="0.25">
      <c r="A4" s="21" t="s">
        <v>52</v>
      </c>
      <c r="B4" s="21" t="s">
        <v>53</v>
      </c>
      <c r="C4" s="21" t="s">
        <v>54</v>
      </c>
      <c r="D4" s="21" t="s">
        <v>55</v>
      </c>
      <c r="E4" s="21" t="s">
        <v>56</v>
      </c>
      <c r="F4" s="21" t="s">
        <v>57</v>
      </c>
      <c r="G4" s="21" t="s">
        <v>58</v>
      </c>
      <c r="H4" s="21" t="s">
        <v>59</v>
      </c>
      <c r="I4" s="21" t="s">
        <v>60</v>
      </c>
      <c r="J4" s="21" t="s">
        <v>61</v>
      </c>
      <c r="K4" s="21" t="s">
        <v>62</v>
      </c>
    </row>
    <row r="5" spans="1:11" ht="16.5" customHeight="1" x14ac:dyDescent="0.25">
      <c r="A5" s="22">
        <v>1</v>
      </c>
      <c r="B5" s="25">
        <v>1</v>
      </c>
      <c r="C5" s="25" t="s">
        <v>63</v>
      </c>
      <c r="D5" s="25">
        <v>1</v>
      </c>
      <c r="E5" s="26" t="str">
        <f>Teilnehmer!$C$5</f>
        <v>Lukas Berger</v>
      </c>
      <c r="F5" s="26" t="str">
        <f>Teilnehmer!$C$12</f>
        <v>Stefan Lindner</v>
      </c>
      <c r="G5" s="27">
        <v>3</v>
      </c>
      <c r="H5" s="27">
        <v>0</v>
      </c>
      <c r="I5" s="22" t="str">
        <f t="shared" ref="I5:I32" si="0">IF(OR($G5="",$H5=""),"",$G5&amp;":"&amp;$H5)</f>
        <v>3:0</v>
      </c>
      <c r="J5" s="28" t="str">
        <f t="shared" ref="J5:J32" si="1">IF(OR($G5="",$H5=""),"",IF($G5&gt;$H5,$E5,$F5))</f>
        <v>Lukas Berger</v>
      </c>
      <c r="K5" s="25" t="str">
        <f t="shared" ref="K5:K32" si="2">IF(OR($G5="",$H5=""),"Offen","Gespielt")</f>
        <v>Gespielt</v>
      </c>
    </row>
    <row r="6" spans="1:11" ht="16.5" customHeight="1" x14ac:dyDescent="0.25">
      <c r="A6" s="22">
        <v>2</v>
      </c>
      <c r="B6" s="25">
        <v>1</v>
      </c>
      <c r="C6" s="25" t="s">
        <v>63</v>
      </c>
      <c r="D6" s="25">
        <v>2</v>
      </c>
      <c r="E6" s="26" t="str">
        <f>Teilnehmer!$C$6</f>
        <v>Jonas Wagner</v>
      </c>
      <c r="F6" s="26" t="str">
        <f>Teilnehmer!$C$11</f>
        <v>Andreas Vogel</v>
      </c>
      <c r="G6" s="27">
        <v>3</v>
      </c>
      <c r="H6" s="27">
        <v>0</v>
      </c>
      <c r="I6" s="22" t="str">
        <f t="shared" si="0"/>
        <v>3:0</v>
      </c>
      <c r="J6" s="28" t="str">
        <f t="shared" si="1"/>
        <v>Jonas Wagner</v>
      </c>
      <c r="K6" s="25" t="str">
        <f t="shared" si="2"/>
        <v>Gespielt</v>
      </c>
    </row>
    <row r="7" spans="1:11" ht="16.5" customHeight="1" x14ac:dyDescent="0.25">
      <c r="A7" s="22">
        <v>3</v>
      </c>
      <c r="B7" s="25">
        <v>1</v>
      </c>
      <c r="C7" s="25" t="s">
        <v>63</v>
      </c>
      <c r="D7" s="25">
        <v>1</v>
      </c>
      <c r="E7" s="26" t="str">
        <f>Teilnehmer!$C$7</f>
        <v>Felix Braun</v>
      </c>
      <c r="F7" s="26" t="str">
        <f>Teilnehmer!$C$10</f>
        <v>Michael Schuster</v>
      </c>
      <c r="G7" s="27">
        <v>3</v>
      </c>
      <c r="H7" s="27">
        <v>1</v>
      </c>
      <c r="I7" s="22" t="str">
        <f t="shared" si="0"/>
        <v>3:1</v>
      </c>
      <c r="J7" s="28" t="str">
        <f t="shared" si="1"/>
        <v>Felix Braun</v>
      </c>
      <c r="K7" s="25" t="str">
        <f t="shared" si="2"/>
        <v>Gespielt</v>
      </c>
    </row>
    <row r="8" spans="1:11" ht="16.5" customHeight="1" x14ac:dyDescent="0.25">
      <c r="A8" s="22">
        <v>4</v>
      </c>
      <c r="B8" s="25">
        <v>1</v>
      </c>
      <c r="C8" s="25" t="s">
        <v>63</v>
      </c>
      <c r="D8" s="25">
        <v>2</v>
      </c>
      <c r="E8" s="26" t="str">
        <f>Teilnehmer!$C$8</f>
        <v>Tobias Krueger</v>
      </c>
      <c r="F8" s="26" t="str">
        <f>Teilnehmer!$C$9</f>
        <v>Daniel Hofmann</v>
      </c>
      <c r="G8" s="27">
        <v>3</v>
      </c>
      <c r="H8" s="27">
        <v>2</v>
      </c>
      <c r="I8" s="22" t="str">
        <f t="shared" si="0"/>
        <v>3:2</v>
      </c>
      <c r="J8" s="28" t="str">
        <f t="shared" si="1"/>
        <v>Tobias Krueger</v>
      </c>
      <c r="K8" s="25" t="str">
        <f t="shared" si="2"/>
        <v>Gespielt</v>
      </c>
    </row>
    <row r="9" spans="1:11" ht="16.5" customHeight="1" x14ac:dyDescent="0.25">
      <c r="A9" s="24">
        <v>5</v>
      </c>
      <c r="B9" s="29">
        <v>2</v>
      </c>
      <c r="C9" s="29" t="s">
        <v>64</v>
      </c>
      <c r="D9" s="29">
        <v>1</v>
      </c>
      <c r="E9" s="30" t="str">
        <f>Teilnehmer!$C$5</f>
        <v>Lukas Berger</v>
      </c>
      <c r="F9" s="30" t="str">
        <f>Teilnehmer!$C$11</f>
        <v>Andreas Vogel</v>
      </c>
      <c r="G9" s="27">
        <v>3</v>
      </c>
      <c r="H9" s="27">
        <v>0</v>
      </c>
      <c r="I9" s="24" t="str">
        <f t="shared" si="0"/>
        <v>3:0</v>
      </c>
      <c r="J9" s="31" t="str">
        <f t="shared" si="1"/>
        <v>Lukas Berger</v>
      </c>
      <c r="K9" s="29" t="str">
        <f t="shared" si="2"/>
        <v>Gespielt</v>
      </c>
    </row>
    <row r="10" spans="1:11" ht="16.5" customHeight="1" x14ac:dyDescent="0.25">
      <c r="A10" s="24">
        <v>6</v>
      </c>
      <c r="B10" s="29">
        <v>2</v>
      </c>
      <c r="C10" s="29" t="s">
        <v>64</v>
      </c>
      <c r="D10" s="29">
        <v>2</v>
      </c>
      <c r="E10" s="30" t="str">
        <f>Teilnehmer!$C$12</f>
        <v>Stefan Lindner</v>
      </c>
      <c r="F10" s="30" t="str">
        <f>Teilnehmer!$C$10</f>
        <v>Michael Schuster</v>
      </c>
      <c r="G10" s="27">
        <v>1</v>
      </c>
      <c r="H10" s="27">
        <v>3</v>
      </c>
      <c r="I10" s="24" t="str">
        <f t="shared" si="0"/>
        <v>1:3</v>
      </c>
      <c r="J10" s="31" t="str">
        <f t="shared" si="1"/>
        <v>Michael Schuster</v>
      </c>
      <c r="K10" s="29" t="str">
        <f t="shared" si="2"/>
        <v>Gespielt</v>
      </c>
    </row>
    <row r="11" spans="1:11" ht="16.5" customHeight="1" x14ac:dyDescent="0.25">
      <c r="A11" s="24">
        <v>7</v>
      </c>
      <c r="B11" s="29">
        <v>2</v>
      </c>
      <c r="C11" s="29" t="s">
        <v>64</v>
      </c>
      <c r="D11" s="29">
        <v>1</v>
      </c>
      <c r="E11" s="30" t="str">
        <f>Teilnehmer!$C$6</f>
        <v>Jonas Wagner</v>
      </c>
      <c r="F11" s="30" t="str">
        <f>Teilnehmer!$C$9</f>
        <v>Daniel Hofmann</v>
      </c>
      <c r="G11" s="27">
        <v>3</v>
      </c>
      <c r="H11" s="27">
        <v>1</v>
      </c>
      <c r="I11" s="24" t="str">
        <f t="shared" si="0"/>
        <v>3:1</v>
      </c>
      <c r="J11" s="31" t="str">
        <f t="shared" si="1"/>
        <v>Jonas Wagner</v>
      </c>
      <c r="K11" s="29" t="str">
        <f t="shared" si="2"/>
        <v>Gespielt</v>
      </c>
    </row>
    <row r="12" spans="1:11" ht="16.5" customHeight="1" x14ac:dyDescent="0.25">
      <c r="A12" s="24">
        <v>8</v>
      </c>
      <c r="B12" s="29">
        <v>2</v>
      </c>
      <c r="C12" s="29" t="s">
        <v>64</v>
      </c>
      <c r="D12" s="29">
        <v>2</v>
      </c>
      <c r="E12" s="30" t="str">
        <f>Teilnehmer!$C$7</f>
        <v>Felix Braun</v>
      </c>
      <c r="F12" s="30" t="str">
        <f>Teilnehmer!$C$8</f>
        <v>Tobias Krueger</v>
      </c>
      <c r="G12" s="27">
        <v>2</v>
      </c>
      <c r="H12" s="27">
        <v>3</v>
      </c>
      <c r="I12" s="24" t="str">
        <f t="shared" si="0"/>
        <v>2:3</v>
      </c>
      <c r="J12" s="31" t="str">
        <f t="shared" si="1"/>
        <v>Tobias Krueger</v>
      </c>
      <c r="K12" s="29" t="str">
        <f t="shared" si="2"/>
        <v>Gespielt</v>
      </c>
    </row>
    <row r="13" spans="1:11" ht="16.5" customHeight="1" x14ac:dyDescent="0.25">
      <c r="A13" s="22">
        <v>9</v>
      </c>
      <c r="B13" s="25">
        <v>3</v>
      </c>
      <c r="C13" s="25" t="s">
        <v>65</v>
      </c>
      <c r="D13" s="25">
        <v>1</v>
      </c>
      <c r="E13" s="26" t="str">
        <f>Teilnehmer!$C$5</f>
        <v>Lukas Berger</v>
      </c>
      <c r="F13" s="26" t="str">
        <f>Teilnehmer!$C$10</f>
        <v>Michael Schuster</v>
      </c>
      <c r="G13" s="27">
        <v>3</v>
      </c>
      <c r="H13" s="27">
        <v>0</v>
      </c>
      <c r="I13" s="22" t="str">
        <f t="shared" si="0"/>
        <v>3:0</v>
      </c>
      <c r="J13" s="28" t="str">
        <f t="shared" si="1"/>
        <v>Lukas Berger</v>
      </c>
      <c r="K13" s="25" t="str">
        <f t="shared" si="2"/>
        <v>Gespielt</v>
      </c>
    </row>
    <row r="14" spans="1:11" ht="16.5" customHeight="1" x14ac:dyDescent="0.25">
      <c r="A14" s="22">
        <v>10</v>
      </c>
      <c r="B14" s="25">
        <v>3</v>
      </c>
      <c r="C14" s="25" t="s">
        <v>65</v>
      </c>
      <c r="D14" s="25">
        <v>2</v>
      </c>
      <c r="E14" s="26" t="str">
        <f>Teilnehmer!$C$11</f>
        <v>Andreas Vogel</v>
      </c>
      <c r="F14" s="26" t="str">
        <f>Teilnehmer!$C$9</f>
        <v>Daniel Hofmann</v>
      </c>
      <c r="G14" s="27">
        <v>1</v>
      </c>
      <c r="H14" s="27">
        <v>3</v>
      </c>
      <c r="I14" s="22" t="str">
        <f t="shared" si="0"/>
        <v>1:3</v>
      </c>
      <c r="J14" s="28" t="str">
        <f t="shared" si="1"/>
        <v>Daniel Hofmann</v>
      </c>
      <c r="K14" s="25" t="str">
        <f t="shared" si="2"/>
        <v>Gespielt</v>
      </c>
    </row>
    <row r="15" spans="1:11" ht="16.5" customHeight="1" x14ac:dyDescent="0.25">
      <c r="A15" s="22">
        <v>11</v>
      </c>
      <c r="B15" s="25">
        <v>3</v>
      </c>
      <c r="C15" s="25" t="s">
        <v>65</v>
      </c>
      <c r="D15" s="25">
        <v>1</v>
      </c>
      <c r="E15" s="26" t="str">
        <f>Teilnehmer!$C$12</f>
        <v>Stefan Lindner</v>
      </c>
      <c r="F15" s="26" t="str">
        <f>Teilnehmer!$C$8</f>
        <v>Tobias Krueger</v>
      </c>
      <c r="G15" s="27">
        <v>0</v>
      </c>
      <c r="H15" s="27">
        <v>3</v>
      </c>
      <c r="I15" s="22" t="str">
        <f t="shared" si="0"/>
        <v>0:3</v>
      </c>
      <c r="J15" s="28" t="str">
        <f t="shared" si="1"/>
        <v>Tobias Krueger</v>
      </c>
      <c r="K15" s="25" t="str">
        <f t="shared" si="2"/>
        <v>Gespielt</v>
      </c>
    </row>
    <row r="16" spans="1:11" ht="16.5" customHeight="1" x14ac:dyDescent="0.25">
      <c r="A16" s="22">
        <v>12</v>
      </c>
      <c r="B16" s="25">
        <v>3</v>
      </c>
      <c r="C16" s="25" t="s">
        <v>65</v>
      </c>
      <c r="D16" s="25">
        <v>2</v>
      </c>
      <c r="E16" s="26" t="str">
        <f>Teilnehmer!$C$6</f>
        <v>Jonas Wagner</v>
      </c>
      <c r="F16" s="26" t="str">
        <f>Teilnehmer!$C$7</f>
        <v>Felix Braun</v>
      </c>
      <c r="G16" s="27">
        <v>2</v>
      </c>
      <c r="H16" s="27">
        <v>3</v>
      </c>
      <c r="I16" s="22" t="str">
        <f t="shared" si="0"/>
        <v>2:3</v>
      </c>
      <c r="J16" s="28" t="str">
        <f t="shared" si="1"/>
        <v>Felix Braun</v>
      </c>
      <c r="K16" s="25" t="str">
        <f t="shared" si="2"/>
        <v>Gespielt</v>
      </c>
    </row>
    <row r="17" spans="1:11" ht="16.5" customHeight="1" x14ac:dyDescent="0.25">
      <c r="A17" s="24">
        <v>13</v>
      </c>
      <c r="B17" s="29">
        <v>4</v>
      </c>
      <c r="C17" s="29" t="s">
        <v>66</v>
      </c>
      <c r="D17" s="29">
        <v>1</v>
      </c>
      <c r="E17" s="30" t="str">
        <f>Teilnehmer!$C$5</f>
        <v>Lukas Berger</v>
      </c>
      <c r="F17" s="30" t="str">
        <f>Teilnehmer!$C$9</f>
        <v>Daniel Hofmann</v>
      </c>
      <c r="G17" s="27">
        <v>2</v>
      </c>
      <c r="H17" s="27">
        <v>3</v>
      </c>
      <c r="I17" s="24" t="str">
        <f t="shared" si="0"/>
        <v>2:3</v>
      </c>
      <c r="J17" s="31" t="str">
        <f t="shared" si="1"/>
        <v>Daniel Hofmann</v>
      </c>
      <c r="K17" s="29" t="str">
        <f t="shared" si="2"/>
        <v>Gespielt</v>
      </c>
    </row>
    <row r="18" spans="1:11" ht="16.5" customHeight="1" x14ac:dyDescent="0.25">
      <c r="A18" s="24">
        <v>14</v>
      </c>
      <c r="B18" s="29">
        <v>4</v>
      </c>
      <c r="C18" s="29" t="s">
        <v>66</v>
      </c>
      <c r="D18" s="29">
        <v>2</v>
      </c>
      <c r="E18" s="30" t="str">
        <f>Teilnehmer!$C$10</f>
        <v>Michael Schuster</v>
      </c>
      <c r="F18" s="30" t="str">
        <f>Teilnehmer!$C$8</f>
        <v>Tobias Krueger</v>
      </c>
      <c r="G18" s="27">
        <v>1</v>
      </c>
      <c r="H18" s="27">
        <v>3</v>
      </c>
      <c r="I18" s="24" t="str">
        <f t="shared" si="0"/>
        <v>1:3</v>
      </c>
      <c r="J18" s="31" t="str">
        <f t="shared" si="1"/>
        <v>Tobias Krueger</v>
      </c>
      <c r="K18" s="29" t="str">
        <f t="shared" si="2"/>
        <v>Gespielt</v>
      </c>
    </row>
    <row r="19" spans="1:11" ht="16.5" customHeight="1" x14ac:dyDescent="0.25">
      <c r="A19" s="24">
        <v>15</v>
      </c>
      <c r="B19" s="29">
        <v>4</v>
      </c>
      <c r="C19" s="29" t="s">
        <v>66</v>
      </c>
      <c r="D19" s="29">
        <v>1</v>
      </c>
      <c r="E19" s="30" t="str">
        <f>Teilnehmer!$C$11</f>
        <v>Andreas Vogel</v>
      </c>
      <c r="F19" s="30" t="str">
        <f>Teilnehmer!$C$7</f>
        <v>Felix Braun</v>
      </c>
      <c r="G19" s="27">
        <v>0</v>
      </c>
      <c r="H19" s="27">
        <v>3</v>
      </c>
      <c r="I19" s="24" t="str">
        <f t="shared" si="0"/>
        <v>0:3</v>
      </c>
      <c r="J19" s="31" t="str">
        <f t="shared" si="1"/>
        <v>Felix Braun</v>
      </c>
      <c r="K19" s="29" t="str">
        <f t="shared" si="2"/>
        <v>Gespielt</v>
      </c>
    </row>
    <row r="20" spans="1:11" ht="16.5" customHeight="1" x14ac:dyDescent="0.25">
      <c r="A20" s="24">
        <v>16</v>
      </c>
      <c r="B20" s="29">
        <v>4</v>
      </c>
      <c r="C20" s="29" t="s">
        <v>66</v>
      </c>
      <c r="D20" s="29">
        <v>2</v>
      </c>
      <c r="E20" s="30" t="str">
        <f>Teilnehmer!$C$12</f>
        <v>Stefan Lindner</v>
      </c>
      <c r="F20" s="30" t="str">
        <f>Teilnehmer!$C$6</f>
        <v>Jonas Wagner</v>
      </c>
      <c r="G20" s="27">
        <v>0</v>
      </c>
      <c r="H20" s="27">
        <v>3</v>
      </c>
      <c r="I20" s="24" t="str">
        <f t="shared" si="0"/>
        <v>0:3</v>
      </c>
      <c r="J20" s="31" t="str">
        <f t="shared" si="1"/>
        <v>Jonas Wagner</v>
      </c>
      <c r="K20" s="29" t="str">
        <f t="shared" si="2"/>
        <v>Gespielt</v>
      </c>
    </row>
    <row r="21" spans="1:11" ht="16.5" customHeight="1" x14ac:dyDescent="0.25">
      <c r="A21" s="22">
        <v>17</v>
      </c>
      <c r="B21" s="25">
        <v>5</v>
      </c>
      <c r="C21" s="25" t="s">
        <v>67</v>
      </c>
      <c r="D21" s="25">
        <v>1</v>
      </c>
      <c r="E21" s="26" t="str">
        <f>Teilnehmer!$C$5</f>
        <v>Lukas Berger</v>
      </c>
      <c r="F21" s="26" t="str">
        <f>Teilnehmer!$C$8</f>
        <v>Tobias Krueger</v>
      </c>
      <c r="G21" s="27">
        <v>3</v>
      </c>
      <c r="H21" s="27">
        <v>1</v>
      </c>
      <c r="I21" s="22" t="str">
        <f t="shared" si="0"/>
        <v>3:1</v>
      </c>
      <c r="J21" s="28" t="str">
        <f t="shared" si="1"/>
        <v>Lukas Berger</v>
      </c>
      <c r="K21" s="25" t="str">
        <f t="shared" si="2"/>
        <v>Gespielt</v>
      </c>
    </row>
    <row r="22" spans="1:11" ht="16.5" customHeight="1" x14ac:dyDescent="0.25">
      <c r="A22" s="22">
        <v>18</v>
      </c>
      <c r="B22" s="25">
        <v>5</v>
      </c>
      <c r="C22" s="25" t="s">
        <v>67</v>
      </c>
      <c r="D22" s="25">
        <v>2</v>
      </c>
      <c r="E22" s="26" t="str">
        <f>Teilnehmer!$C$9</f>
        <v>Daniel Hofmann</v>
      </c>
      <c r="F22" s="26" t="str">
        <f>Teilnehmer!$C$7</f>
        <v>Felix Braun</v>
      </c>
      <c r="G22" s="27">
        <v>1</v>
      </c>
      <c r="H22" s="27">
        <v>3</v>
      </c>
      <c r="I22" s="22" t="str">
        <f t="shared" si="0"/>
        <v>1:3</v>
      </c>
      <c r="J22" s="28" t="str">
        <f t="shared" si="1"/>
        <v>Felix Braun</v>
      </c>
      <c r="K22" s="25" t="str">
        <f t="shared" si="2"/>
        <v>Gespielt</v>
      </c>
    </row>
    <row r="23" spans="1:11" ht="16.5" customHeight="1" x14ac:dyDescent="0.25">
      <c r="A23" s="22">
        <v>19</v>
      </c>
      <c r="B23" s="25">
        <v>5</v>
      </c>
      <c r="C23" s="25" t="s">
        <v>67</v>
      </c>
      <c r="D23" s="25">
        <v>1</v>
      </c>
      <c r="E23" s="26" t="str">
        <f>Teilnehmer!$C$10</f>
        <v>Michael Schuster</v>
      </c>
      <c r="F23" s="26" t="str">
        <f>Teilnehmer!$C$6</f>
        <v>Jonas Wagner</v>
      </c>
      <c r="G23" s="27">
        <v>0</v>
      </c>
      <c r="H23" s="27">
        <v>3</v>
      </c>
      <c r="I23" s="22" t="str">
        <f t="shared" si="0"/>
        <v>0:3</v>
      </c>
      <c r="J23" s="28" t="str">
        <f t="shared" si="1"/>
        <v>Jonas Wagner</v>
      </c>
      <c r="K23" s="25" t="str">
        <f t="shared" si="2"/>
        <v>Gespielt</v>
      </c>
    </row>
    <row r="24" spans="1:11" ht="16.5" customHeight="1" x14ac:dyDescent="0.25">
      <c r="A24" s="22">
        <v>20</v>
      </c>
      <c r="B24" s="25">
        <v>5</v>
      </c>
      <c r="C24" s="25" t="s">
        <v>67</v>
      </c>
      <c r="D24" s="25">
        <v>2</v>
      </c>
      <c r="E24" s="26" t="str">
        <f>Teilnehmer!$C$11</f>
        <v>Andreas Vogel</v>
      </c>
      <c r="F24" s="26" t="str">
        <f>Teilnehmer!$C$12</f>
        <v>Stefan Lindner</v>
      </c>
      <c r="G24" s="27">
        <v>3</v>
      </c>
      <c r="H24" s="27">
        <v>2</v>
      </c>
      <c r="I24" s="22" t="str">
        <f t="shared" si="0"/>
        <v>3:2</v>
      </c>
      <c r="J24" s="28" t="str">
        <f t="shared" si="1"/>
        <v>Andreas Vogel</v>
      </c>
      <c r="K24" s="25" t="str">
        <f t="shared" si="2"/>
        <v>Gespielt</v>
      </c>
    </row>
    <row r="25" spans="1:11" ht="16.5" customHeight="1" x14ac:dyDescent="0.25">
      <c r="A25" s="24">
        <v>21</v>
      </c>
      <c r="B25" s="29">
        <v>6</v>
      </c>
      <c r="C25" s="29" t="s">
        <v>68</v>
      </c>
      <c r="D25" s="29">
        <v>1</v>
      </c>
      <c r="E25" s="30" t="str">
        <f>Teilnehmer!$C$5</f>
        <v>Lukas Berger</v>
      </c>
      <c r="F25" s="30" t="str">
        <f>Teilnehmer!$C$7</f>
        <v>Felix Braun</v>
      </c>
      <c r="G25" s="27">
        <v>3</v>
      </c>
      <c r="H25" s="27">
        <v>1</v>
      </c>
      <c r="I25" s="24" t="str">
        <f t="shared" si="0"/>
        <v>3:1</v>
      </c>
      <c r="J25" s="31" t="str">
        <f t="shared" si="1"/>
        <v>Lukas Berger</v>
      </c>
      <c r="K25" s="29" t="str">
        <f t="shared" si="2"/>
        <v>Gespielt</v>
      </c>
    </row>
    <row r="26" spans="1:11" ht="16.5" customHeight="1" x14ac:dyDescent="0.25">
      <c r="A26" s="24">
        <v>22</v>
      </c>
      <c r="B26" s="29">
        <v>6</v>
      </c>
      <c r="C26" s="29" t="s">
        <v>68</v>
      </c>
      <c r="D26" s="29">
        <v>2</v>
      </c>
      <c r="E26" s="30" t="str">
        <f>Teilnehmer!$C$8</f>
        <v>Tobias Krueger</v>
      </c>
      <c r="F26" s="30" t="str">
        <f>Teilnehmer!$C$6</f>
        <v>Jonas Wagner</v>
      </c>
      <c r="G26" s="27">
        <v>1</v>
      </c>
      <c r="H26" s="27">
        <v>3</v>
      </c>
      <c r="I26" s="24" t="str">
        <f t="shared" si="0"/>
        <v>1:3</v>
      </c>
      <c r="J26" s="31" t="str">
        <f t="shared" si="1"/>
        <v>Jonas Wagner</v>
      </c>
      <c r="K26" s="29" t="str">
        <f t="shared" si="2"/>
        <v>Gespielt</v>
      </c>
    </row>
    <row r="27" spans="1:11" ht="16.5" customHeight="1" x14ac:dyDescent="0.25">
      <c r="A27" s="24">
        <v>23</v>
      </c>
      <c r="B27" s="29">
        <v>6</v>
      </c>
      <c r="C27" s="29" t="s">
        <v>68</v>
      </c>
      <c r="D27" s="29">
        <v>1</v>
      </c>
      <c r="E27" s="30" t="str">
        <f>Teilnehmer!$C$9</f>
        <v>Daniel Hofmann</v>
      </c>
      <c r="F27" s="30" t="str">
        <f>Teilnehmer!$C$12</f>
        <v>Stefan Lindner</v>
      </c>
      <c r="G27" s="27">
        <v>3</v>
      </c>
      <c r="H27" s="27">
        <v>1</v>
      </c>
      <c r="I27" s="24" t="str">
        <f t="shared" si="0"/>
        <v>3:1</v>
      </c>
      <c r="J27" s="31" t="str">
        <f t="shared" si="1"/>
        <v>Daniel Hofmann</v>
      </c>
      <c r="K27" s="29" t="str">
        <f t="shared" si="2"/>
        <v>Gespielt</v>
      </c>
    </row>
    <row r="28" spans="1:11" ht="16.5" customHeight="1" x14ac:dyDescent="0.25">
      <c r="A28" s="24">
        <v>24</v>
      </c>
      <c r="B28" s="29">
        <v>6</v>
      </c>
      <c r="C28" s="29" t="s">
        <v>68</v>
      </c>
      <c r="D28" s="29">
        <v>2</v>
      </c>
      <c r="E28" s="30" t="str">
        <f>Teilnehmer!$C$10</f>
        <v>Michael Schuster</v>
      </c>
      <c r="F28" s="30" t="str">
        <f>Teilnehmer!$C$11</f>
        <v>Andreas Vogel</v>
      </c>
      <c r="G28" s="27">
        <v>3</v>
      </c>
      <c r="H28" s="27">
        <v>2</v>
      </c>
      <c r="I28" s="24" t="str">
        <f t="shared" si="0"/>
        <v>3:2</v>
      </c>
      <c r="J28" s="31" t="str">
        <f t="shared" si="1"/>
        <v>Michael Schuster</v>
      </c>
      <c r="K28" s="29" t="str">
        <f t="shared" si="2"/>
        <v>Gespielt</v>
      </c>
    </row>
    <row r="29" spans="1:11" ht="16.5" customHeight="1" x14ac:dyDescent="0.25">
      <c r="A29" s="22">
        <v>25</v>
      </c>
      <c r="B29" s="25">
        <v>7</v>
      </c>
      <c r="C29" s="25" t="s">
        <v>69</v>
      </c>
      <c r="D29" s="25">
        <v>1</v>
      </c>
      <c r="E29" s="26" t="str">
        <f>Teilnehmer!$C$5</f>
        <v>Lukas Berger</v>
      </c>
      <c r="F29" s="26" t="str">
        <f>Teilnehmer!$C$6</f>
        <v>Jonas Wagner</v>
      </c>
      <c r="G29" s="27">
        <v>3</v>
      </c>
      <c r="H29" s="27">
        <v>2</v>
      </c>
      <c r="I29" s="22" t="str">
        <f t="shared" si="0"/>
        <v>3:2</v>
      </c>
      <c r="J29" s="28" t="str">
        <f t="shared" si="1"/>
        <v>Lukas Berger</v>
      </c>
      <c r="K29" s="25" t="str">
        <f t="shared" si="2"/>
        <v>Gespielt</v>
      </c>
    </row>
    <row r="30" spans="1:11" ht="16.5" customHeight="1" x14ac:dyDescent="0.25">
      <c r="A30" s="22">
        <v>26</v>
      </c>
      <c r="B30" s="25">
        <v>7</v>
      </c>
      <c r="C30" s="25" t="s">
        <v>69</v>
      </c>
      <c r="D30" s="25">
        <v>2</v>
      </c>
      <c r="E30" s="26" t="str">
        <f>Teilnehmer!$C$7</f>
        <v>Felix Braun</v>
      </c>
      <c r="F30" s="26" t="str">
        <f>Teilnehmer!$C$12</f>
        <v>Stefan Lindner</v>
      </c>
      <c r="G30" s="27">
        <v>3</v>
      </c>
      <c r="H30" s="27">
        <v>0</v>
      </c>
      <c r="I30" s="22" t="str">
        <f t="shared" si="0"/>
        <v>3:0</v>
      </c>
      <c r="J30" s="28" t="str">
        <f t="shared" si="1"/>
        <v>Felix Braun</v>
      </c>
      <c r="K30" s="25" t="str">
        <f t="shared" si="2"/>
        <v>Gespielt</v>
      </c>
    </row>
    <row r="31" spans="1:11" ht="16.5" customHeight="1" x14ac:dyDescent="0.25">
      <c r="A31" s="22">
        <v>27</v>
      </c>
      <c r="B31" s="25">
        <v>7</v>
      </c>
      <c r="C31" s="25" t="s">
        <v>69</v>
      </c>
      <c r="D31" s="25">
        <v>1</v>
      </c>
      <c r="E31" s="26" t="str">
        <f>Teilnehmer!$C$8</f>
        <v>Tobias Krueger</v>
      </c>
      <c r="F31" s="26" t="str">
        <f>Teilnehmer!$C$11</f>
        <v>Andreas Vogel</v>
      </c>
      <c r="G31" s="27">
        <v>3</v>
      </c>
      <c r="H31" s="27">
        <v>1</v>
      </c>
      <c r="I31" s="22" t="str">
        <f t="shared" si="0"/>
        <v>3:1</v>
      </c>
      <c r="J31" s="28" t="str">
        <f t="shared" si="1"/>
        <v>Tobias Krueger</v>
      </c>
      <c r="K31" s="25" t="str">
        <f t="shared" si="2"/>
        <v>Gespielt</v>
      </c>
    </row>
    <row r="32" spans="1:11" ht="16.5" customHeight="1" x14ac:dyDescent="0.25">
      <c r="A32" s="22">
        <v>28</v>
      </c>
      <c r="B32" s="25">
        <v>7</v>
      </c>
      <c r="C32" s="25" t="s">
        <v>69</v>
      </c>
      <c r="D32" s="25">
        <v>2</v>
      </c>
      <c r="E32" s="26" t="str">
        <f>Teilnehmer!$C$9</f>
        <v>Daniel Hofmann</v>
      </c>
      <c r="F32" s="26" t="str">
        <f>Teilnehmer!$C$10</f>
        <v>Michael Schuster</v>
      </c>
      <c r="G32" s="27">
        <v>2</v>
      </c>
      <c r="H32" s="27">
        <v>3</v>
      </c>
      <c r="I32" s="22" t="str">
        <f t="shared" si="0"/>
        <v>2:3</v>
      </c>
      <c r="J32" s="28" t="str">
        <f t="shared" si="1"/>
        <v>Michael Schuster</v>
      </c>
      <c r="K32" s="25" t="str">
        <f t="shared" si="2"/>
        <v>Gespielt</v>
      </c>
    </row>
  </sheetData>
  <mergeCells count="2">
    <mergeCell ref="A2:K2"/>
    <mergeCell ref="A3:K3"/>
  </mergeCells>
  <conditionalFormatting sqref="K5:K32">
    <cfRule type="expression" dxfId="4" priority="2">
      <formula>$K5="Gespielt"</formula>
    </cfRule>
    <cfRule type="expression" dxfId="3" priority="3">
      <formula>$K5="Offen"</formula>
    </cfRule>
  </conditionalFormatting>
  <dataValidations count="1">
    <dataValidation type="list" allowBlank="1" showErrorMessage="1" errorTitle="Ungültig" error="Bitte 0, 1, 2 oder 3 eingeben (Best of 5)." sqref="G5:H32" xr:uid="{00000000-0002-0000-0200-000000000000}">
      <formula1>"0,1,2,3"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3" customWidth="1"/>
    <col min="2" max="2" width="8" customWidth="1"/>
    <col min="3" max="3" width="24" customWidth="1"/>
    <col min="4" max="4" width="22" customWidth="1"/>
    <col min="5" max="6" width="9" customWidth="1"/>
    <col min="7" max="7" width="11" customWidth="1"/>
    <col min="8" max="9" width="9" customWidth="1"/>
    <col min="10" max="10" width="11" customWidth="1"/>
    <col min="11" max="11" width="9" customWidth="1"/>
    <col min="12" max="12" width="3" customWidth="1"/>
  </cols>
  <sheetData>
    <row r="2" spans="2:11" ht="33.75" customHeight="1" x14ac:dyDescent="0.25">
      <c r="B2" s="2" t="s">
        <v>70</v>
      </c>
      <c r="C2" s="2"/>
      <c r="D2" s="2"/>
      <c r="E2" s="2"/>
      <c r="F2" s="2"/>
      <c r="G2" s="2"/>
      <c r="H2" s="2"/>
      <c r="I2" s="2"/>
      <c r="J2" s="2"/>
      <c r="K2" s="2"/>
    </row>
    <row r="3" spans="2:11" ht="18" customHeight="1" x14ac:dyDescent="0.25">
      <c r="B3" s="1" t="s">
        <v>71</v>
      </c>
      <c r="C3" s="1"/>
      <c r="D3" s="1"/>
      <c r="E3" s="1"/>
      <c r="F3" s="1"/>
      <c r="G3" s="1"/>
      <c r="H3" s="1"/>
      <c r="I3" s="1"/>
      <c r="J3" s="1"/>
      <c r="K3" s="1"/>
    </row>
    <row r="4" spans="2:11" ht="25.5" customHeight="1" x14ac:dyDescent="0.25">
      <c r="B4" s="21" t="s">
        <v>20</v>
      </c>
      <c r="C4" s="21" t="s">
        <v>21</v>
      </c>
      <c r="D4" s="21" t="s">
        <v>22</v>
      </c>
      <c r="E4" s="21" t="s">
        <v>72</v>
      </c>
      <c r="F4" s="21" t="s">
        <v>73</v>
      </c>
      <c r="G4" s="21" t="s">
        <v>74</v>
      </c>
      <c r="H4" s="21" t="s">
        <v>75</v>
      </c>
      <c r="I4" s="21" t="s">
        <v>76</v>
      </c>
      <c r="J4" s="21" t="s">
        <v>24</v>
      </c>
      <c r="K4" s="21" t="s">
        <v>23</v>
      </c>
    </row>
    <row r="5" spans="2:11" ht="18.75" customHeight="1" x14ac:dyDescent="0.25">
      <c r="B5" s="32">
        <f t="shared" ref="B5:B12" si="0">SUMPRODUCT(($K$5:$K$12&gt;$K5)*1)+SUMPRODUCT(($K$5:$K$12=$K5)*($J$5:$J$12&gt;$J5))+1</f>
        <v>1</v>
      </c>
      <c r="C5" s="33" t="str">
        <f>Teilnehmer!$C$5</f>
        <v>Lukas Berger</v>
      </c>
      <c r="D5" s="34" t="str">
        <f>Teilnehmer!$D$5</f>
        <v>TTC Adler Nord</v>
      </c>
      <c r="E5" s="25">
        <f>SUMPRODUCT((Spielplan!$E$5:$E$32=$C5)*(Spielplan!$J$5:$J$32&lt;&gt;""))+SUMPRODUCT((Spielplan!$F$5:$F$32=$C5)*(Spielplan!$J$5:$J$32&lt;&gt;""))</f>
        <v>7</v>
      </c>
      <c r="F5" s="25">
        <f>COUNTIF(Spielplan!$J$5:$J$32,$C5)</f>
        <v>6</v>
      </c>
      <c r="G5" s="25">
        <f t="shared" ref="G5:G12" si="1">E5-F5</f>
        <v>1</v>
      </c>
      <c r="H5" s="25">
        <f>SUMIF(Spielplan!$E$5:$E$32,$C5,Spielplan!$G$5:$G$32)+SUMIF(Spielplan!$F$5:$F$32,$C5,Spielplan!$H$5:$H$32)</f>
        <v>20</v>
      </c>
      <c r="I5" s="25">
        <f>SUMIF(Spielplan!$E$5:$E$32,$C5,Spielplan!$H$5:$H$32)+SUMIF(Spielplan!$F$5:$F$32,$C5,Spielplan!$G$5:$G$32)</f>
        <v>7</v>
      </c>
      <c r="J5" s="25">
        <f t="shared" ref="J5:J12" si="2">H5-I5</f>
        <v>13</v>
      </c>
      <c r="K5" s="35">
        <f t="shared" ref="K5:K12" si="3">F5*2</f>
        <v>12</v>
      </c>
    </row>
    <row r="6" spans="2:11" ht="18.75" customHeight="1" x14ac:dyDescent="0.25">
      <c r="B6" s="32">
        <f t="shared" si="0"/>
        <v>2</v>
      </c>
      <c r="C6" s="36" t="str">
        <f>Teilnehmer!$C$6</f>
        <v>Jonas Wagner</v>
      </c>
      <c r="D6" s="37" t="str">
        <f>Teilnehmer!$D$6</f>
        <v>SV Blau-Weiss Hafen</v>
      </c>
      <c r="E6" s="29">
        <f>SUMPRODUCT((Spielplan!$E$5:$E$32=$C6)*(Spielplan!$J$5:$J$32&lt;&gt;""))+SUMPRODUCT((Spielplan!$F$5:$F$32=$C6)*(Spielplan!$J$5:$J$32&lt;&gt;""))</f>
        <v>7</v>
      </c>
      <c r="F6" s="29">
        <f>COUNTIF(Spielplan!$J$5:$J$32,$C6)</f>
        <v>5</v>
      </c>
      <c r="G6" s="29">
        <f t="shared" si="1"/>
        <v>2</v>
      </c>
      <c r="H6" s="29">
        <f>SUMIF(Spielplan!$E$5:$E$32,$C6,Spielplan!$G$5:$G$32)+SUMIF(Spielplan!$F$5:$F$32,$C6,Spielplan!$H$5:$H$32)</f>
        <v>19</v>
      </c>
      <c r="I6" s="29">
        <f>SUMIF(Spielplan!$E$5:$E$32,$C6,Spielplan!$H$5:$H$32)+SUMIF(Spielplan!$F$5:$F$32,$C6,Spielplan!$G$5:$G$32)</f>
        <v>8</v>
      </c>
      <c r="J6" s="29">
        <f t="shared" si="2"/>
        <v>11</v>
      </c>
      <c r="K6" s="35">
        <f t="shared" si="3"/>
        <v>10</v>
      </c>
    </row>
    <row r="7" spans="2:11" ht="18.75" customHeight="1" x14ac:dyDescent="0.25">
      <c r="B7" s="32">
        <f t="shared" si="0"/>
        <v>3</v>
      </c>
      <c r="C7" s="33" t="str">
        <f>Teilnehmer!$C$7</f>
        <v>Felix Braun</v>
      </c>
      <c r="D7" s="34" t="str">
        <f>Teilnehmer!$D$7</f>
        <v>TSV Eichhorst</v>
      </c>
      <c r="E7" s="25">
        <f>SUMPRODUCT((Spielplan!$E$5:$E$32=$C7)*(Spielplan!$J$5:$J$32&lt;&gt;""))+SUMPRODUCT((Spielplan!$F$5:$F$32=$C7)*(Spielplan!$J$5:$J$32&lt;&gt;""))</f>
        <v>7</v>
      </c>
      <c r="F7" s="25">
        <f>COUNTIF(Spielplan!$J$5:$J$32,$C7)</f>
        <v>5</v>
      </c>
      <c r="G7" s="25">
        <f t="shared" si="1"/>
        <v>2</v>
      </c>
      <c r="H7" s="25">
        <f>SUMIF(Spielplan!$E$5:$E$32,$C7,Spielplan!$G$5:$G$32)+SUMIF(Spielplan!$F$5:$F$32,$C7,Spielplan!$H$5:$H$32)</f>
        <v>18</v>
      </c>
      <c r="I7" s="25">
        <f>SUMIF(Spielplan!$E$5:$E$32,$C7,Spielplan!$H$5:$H$32)+SUMIF(Spielplan!$F$5:$F$32,$C7,Spielplan!$G$5:$G$32)</f>
        <v>10</v>
      </c>
      <c r="J7" s="25">
        <f t="shared" si="2"/>
        <v>8</v>
      </c>
      <c r="K7" s="35">
        <f t="shared" si="3"/>
        <v>10</v>
      </c>
    </row>
    <row r="8" spans="2:11" ht="18.75" customHeight="1" x14ac:dyDescent="0.25">
      <c r="B8" s="32">
        <f t="shared" si="0"/>
        <v>4</v>
      </c>
      <c r="C8" s="36" t="str">
        <f>Teilnehmer!$C$8</f>
        <v>Tobias Krueger</v>
      </c>
      <c r="D8" s="37" t="str">
        <f>Teilnehmer!$D$8</f>
        <v>Post SV Lindau</v>
      </c>
      <c r="E8" s="29">
        <f>SUMPRODUCT((Spielplan!$E$5:$E$32=$C8)*(Spielplan!$J$5:$J$32&lt;&gt;""))+SUMPRODUCT((Spielplan!$F$5:$F$32=$C8)*(Spielplan!$J$5:$J$32&lt;&gt;""))</f>
        <v>7</v>
      </c>
      <c r="F8" s="29">
        <f>COUNTIF(Spielplan!$J$5:$J$32,$C8)</f>
        <v>5</v>
      </c>
      <c r="G8" s="29">
        <f t="shared" si="1"/>
        <v>2</v>
      </c>
      <c r="H8" s="29">
        <f>SUMIF(Spielplan!$E$5:$E$32,$C8,Spielplan!$G$5:$G$32)+SUMIF(Spielplan!$F$5:$F$32,$C8,Spielplan!$H$5:$H$32)</f>
        <v>17</v>
      </c>
      <c r="I8" s="29">
        <f>SUMIF(Spielplan!$E$5:$E$32,$C8,Spielplan!$H$5:$H$32)+SUMIF(Spielplan!$F$5:$F$32,$C8,Spielplan!$G$5:$G$32)</f>
        <v>12</v>
      </c>
      <c r="J8" s="29">
        <f t="shared" si="2"/>
        <v>5</v>
      </c>
      <c r="K8" s="35">
        <f t="shared" si="3"/>
        <v>10</v>
      </c>
    </row>
    <row r="9" spans="2:11" ht="18.75" customHeight="1" x14ac:dyDescent="0.25">
      <c r="B9" s="32">
        <f t="shared" si="0"/>
        <v>5</v>
      </c>
      <c r="C9" s="33" t="str">
        <f>Teilnehmer!$C$9</f>
        <v>Daniel Hofmann</v>
      </c>
      <c r="D9" s="34" t="str">
        <f>Teilnehmer!$D$9</f>
        <v>TTC Adler Nord</v>
      </c>
      <c r="E9" s="25">
        <f>SUMPRODUCT((Spielplan!$E$5:$E$32=$C9)*(Spielplan!$J$5:$J$32&lt;&gt;""))+SUMPRODUCT((Spielplan!$F$5:$F$32=$C9)*(Spielplan!$J$5:$J$32&lt;&gt;""))</f>
        <v>7</v>
      </c>
      <c r="F9" s="25">
        <f>COUNTIF(Spielplan!$J$5:$J$32,$C9)</f>
        <v>3</v>
      </c>
      <c r="G9" s="25">
        <f t="shared" si="1"/>
        <v>4</v>
      </c>
      <c r="H9" s="25">
        <f>SUMIF(Spielplan!$E$5:$E$32,$C9,Spielplan!$G$5:$G$32)+SUMIF(Spielplan!$F$5:$F$32,$C9,Spielplan!$H$5:$H$32)</f>
        <v>15</v>
      </c>
      <c r="I9" s="25">
        <f>SUMIF(Spielplan!$E$5:$E$32,$C9,Spielplan!$H$5:$H$32)+SUMIF(Spielplan!$F$5:$F$32,$C9,Spielplan!$G$5:$G$32)</f>
        <v>16</v>
      </c>
      <c r="J9" s="25">
        <f t="shared" si="2"/>
        <v>-1</v>
      </c>
      <c r="K9" s="35">
        <f t="shared" si="3"/>
        <v>6</v>
      </c>
    </row>
    <row r="10" spans="2:11" ht="18.75" customHeight="1" x14ac:dyDescent="0.25">
      <c r="B10" s="32">
        <f t="shared" si="0"/>
        <v>6</v>
      </c>
      <c r="C10" s="36" t="str">
        <f>Teilnehmer!$C$10</f>
        <v>Michael Schuster</v>
      </c>
      <c r="D10" s="37" t="str">
        <f>Teilnehmer!$D$10</f>
        <v>TTV Rheinbach</v>
      </c>
      <c r="E10" s="29">
        <f>SUMPRODUCT((Spielplan!$E$5:$E$32=$C10)*(Spielplan!$J$5:$J$32&lt;&gt;""))+SUMPRODUCT((Spielplan!$F$5:$F$32=$C10)*(Spielplan!$J$5:$J$32&lt;&gt;""))</f>
        <v>7</v>
      </c>
      <c r="F10" s="29">
        <f>COUNTIF(Spielplan!$J$5:$J$32,$C10)</f>
        <v>3</v>
      </c>
      <c r="G10" s="29">
        <f t="shared" si="1"/>
        <v>4</v>
      </c>
      <c r="H10" s="29">
        <f>SUMIF(Spielplan!$E$5:$E$32,$C10,Spielplan!$G$5:$G$32)+SUMIF(Spielplan!$F$5:$F$32,$C10,Spielplan!$H$5:$H$32)</f>
        <v>11</v>
      </c>
      <c r="I10" s="29">
        <f>SUMIF(Spielplan!$E$5:$E$32,$C10,Spielplan!$H$5:$H$32)+SUMIF(Spielplan!$F$5:$F$32,$C10,Spielplan!$G$5:$G$32)</f>
        <v>17</v>
      </c>
      <c r="J10" s="29">
        <f t="shared" si="2"/>
        <v>-6</v>
      </c>
      <c r="K10" s="35">
        <f t="shared" si="3"/>
        <v>6</v>
      </c>
    </row>
    <row r="11" spans="2:11" ht="18.75" customHeight="1" x14ac:dyDescent="0.25">
      <c r="B11" s="32">
        <f t="shared" si="0"/>
        <v>7</v>
      </c>
      <c r="C11" s="33" t="str">
        <f>Teilnehmer!$C$11</f>
        <v>Andreas Vogel</v>
      </c>
      <c r="D11" s="34" t="str">
        <f>Teilnehmer!$D$11</f>
        <v>TSV Eichhorst</v>
      </c>
      <c r="E11" s="25">
        <f>SUMPRODUCT((Spielplan!$E$5:$E$32=$C11)*(Spielplan!$J$5:$J$32&lt;&gt;""))+SUMPRODUCT((Spielplan!$F$5:$F$32=$C11)*(Spielplan!$J$5:$J$32&lt;&gt;""))</f>
        <v>7</v>
      </c>
      <c r="F11" s="25">
        <f>COUNTIF(Spielplan!$J$5:$J$32,$C11)</f>
        <v>1</v>
      </c>
      <c r="G11" s="25">
        <f t="shared" si="1"/>
        <v>6</v>
      </c>
      <c r="H11" s="25">
        <f>SUMIF(Spielplan!$E$5:$E$32,$C11,Spielplan!$G$5:$G$32)+SUMIF(Spielplan!$F$5:$F$32,$C11,Spielplan!$H$5:$H$32)</f>
        <v>7</v>
      </c>
      <c r="I11" s="25">
        <f>SUMIF(Spielplan!$E$5:$E$32,$C11,Spielplan!$H$5:$H$32)+SUMIF(Spielplan!$F$5:$F$32,$C11,Spielplan!$G$5:$G$32)</f>
        <v>20</v>
      </c>
      <c r="J11" s="25">
        <f t="shared" si="2"/>
        <v>-13</v>
      </c>
      <c r="K11" s="35">
        <f t="shared" si="3"/>
        <v>2</v>
      </c>
    </row>
    <row r="12" spans="2:11" ht="18.75" customHeight="1" x14ac:dyDescent="0.25">
      <c r="B12" s="32">
        <f t="shared" si="0"/>
        <v>8</v>
      </c>
      <c r="C12" s="36" t="str">
        <f>Teilnehmer!$C$12</f>
        <v>Stefan Lindner</v>
      </c>
      <c r="D12" s="37" t="str">
        <f>Teilnehmer!$D$12</f>
        <v>SV Blau-Weiss Hafen</v>
      </c>
      <c r="E12" s="29">
        <f>SUMPRODUCT((Spielplan!$E$5:$E$32=$C12)*(Spielplan!$J$5:$J$32&lt;&gt;""))+SUMPRODUCT((Spielplan!$F$5:$F$32=$C12)*(Spielplan!$J$5:$J$32&lt;&gt;""))</f>
        <v>7</v>
      </c>
      <c r="F12" s="29">
        <f>COUNTIF(Spielplan!$J$5:$J$32,$C12)</f>
        <v>0</v>
      </c>
      <c r="G12" s="29">
        <f t="shared" si="1"/>
        <v>7</v>
      </c>
      <c r="H12" s="29">
        <f>SUMIF(Spielplan!$E$5:$E$32,$C12,Spielplan!$G$5:$G$32)+SUMIF(Spielplan!$F$5:$F$32,$C12,Spielplan!$H$5:$H$32)</f>
        <v>4</v>
      </c>
      <c r="I12" s="29">
        <f>SUMIF(Spielplan!$E$5:$E$32,$C12,Spielplan!$H$5:$H$32)+SUMIF(Spielplan!$F$5:$F$32,$C12,Spielplan!$G$5:$G$32)</f>
        <v>21</v>
      </c>
      <c r="J12" s="29">
        <f t="shared" si="2"/>
        <v>-17</v>
      </c>
      <c r="K12" s="35">
        <f t="shared" si="3"/>
        <v>0</v>
      </c>
    </row>
  </sheetData>
  <mergeCells count="2">
    <mergeCell ref="B2:K2"/>
    <mergeCell ref="B3:K3"/>
  </mergeCells>
  <conditionalFormatting sqref="B5:B12">
    <cfRule type="expression" dxfId="2" priority="2">
      <formula>$B5=1</formula>
    </cfRule>
    <cfRule type="expression" dxfId="1" priority="3">
      <formula>$B5=2</formula>
    </cfRule>
    <cfRule type="expression" dxfId="0" priority="4">
      <formula>$B5=3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Uebersicht</vt:lpstr>
      <vt:lpstr>Teilnehmer</vt:lpstr>
      <vt:lpstr>Spielplan</vt:lpstr>
      <vt:lpstr>Rangliste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2026-08-22T05:44:44Z</dcterms:created>
  <dcterms:modified xsi:type="dcterms:W3CDTF">2026-08-22T14:56:58Z</dcterms:modified>
  <dc:language>en-US</dc:language>
</cp:coreProperties>
</file>