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sergi\Documents\SEO\SEO\AA_Webs\Vorlage Cloud\Generador Excel\"/>
    </mc:Choice>
  </mc:AlternateContent>
  <xr:revisionPtr revIDLastSave="0" documentId="13_ncr:1_{A5C4AEB1-9F97-4DC6-8F7A-A3A5A68997D6}" xr6:coauthVersionLast="47" xr6:coauthVersionMax="47" xr10:uidLastSave="{00000000-0000-0000-0000-000000000000}"/>
  <bookViews>
    <workbookView xWindow="1035" yWindow="1035" windowWidth="25500" windowHeight="13500" tabRatio="500" xr2:uid="{00000000-000D-0000-FFFF-FFFF00000000}"/>
  </bookViews>
  <sheets>
    <sheet name="Aufgabenliste" sheetId="1" r:id="rId1"/>
    <sheet name="Dashboard" sheetId="2" r:id="rId2"/>
    <sheet name="Anleitung" sheetId="3" r:id="rId3"/>
  </sheets>
  <definedNames>
    <definedName name="_xlnm._FilterDatabase" localSheetId="0" hidden="1">Aufgabenliste!$A$9:$I$34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22" i="2" l="1"/>
  <c r="F21" i="2"/>
  <c r="C21" i="2"/>
  <c r="F20" i="2"/>
  <c r="C20" i="2"/>
  <c r="F19" i="2"/>
  <c r="C19" i="2"/>
  <c r="F18" i="2"/>
  <c r="F17" i="2"/>
  <c r="F16" i="2"/>
  <c r="C16" i="2"/>
  <c r="F15" i="2"/>
  <c r="C15" i="2"/>
  <c r="F14" i="2"/>
  <c r="C14" i="2"/>
  <c r="B10" i="2"/>
  <c r="F6" i="2"/>
  <c r="E6" i="2"/>
  <c r="D6" i="2"/>
  <c r="C6" i="2"/>
  <c r="B6" i="2"/>
  <c r="H7" i="1"/>
  <c r="F7" i="1"/>
  <c r="E7" i="1"/>
  <c r="D7" i="1"/>
  <c r="C7" i="1"/>
  <c r="B7" i="1"/>
</calcChain>
</file>

<file path=xl/sharedStrings.xml><?xml version="1.0" encoding="utf-8"?>
<sst xmlns="http://schemas.openxmlformats.org/spreadsheetml/2006/main" count="170" uniqueCount="109">
  <si>
    <t>Verantwortlicher:</t>
  </si>
  <si>
    <t>Max Bauer</t>
  </si>
  <si>
    <t>Abteilung:</t>
  </si>
  <si>
    <t>Projektteam</t>
  </si>
  <si>
    <t>Zeitraum:</t>
  </si>
  <si>
    <t>Januar – Dezember 2026</t>
  </si>
  <si>
    <t>GESAMT</t>
  </si>
  <si>
    <t>OFFEN</t>
  </si>
  <si>
    <t>IN ARBEIT</t>
  </si>
  <si>
    <t>ERLEDIGT</t>
  </si>
  <si>
    <t>ÜBERFÄLLIG</t>
  </si>
  <si>
    <t>FORTSCHRITT</t>
  </si>
  <si>
    <t>Nr.</t>
  </si>
  <si>
    <t>Aufgabe</t>
  </si>
  <si>
    <t>Kategorie</t>
  </si>
  <si>
    <t>Priorität</t>
  </si>
  <si>
    <t>Status</t>
  </si>
  <si>
    <t>Fälligkeitsdatum</t>
  </si>
  <si>
    <t>Zuständig</t>
  </si>
  <si>
    <t>Aufwand (h)</t>
  </si>
  <si>
    <t>Anmerkung</t>
  </si>
  <si>
    <t>Monatsabschluss vorbereiten</t>
  </si>
  <si>
    <t>Finanzen</t>
  </si>
  <si>
    <t>Hoch</t>
  </si>
  <si>
    <t>Erledigt</t>
  </si>
  <si>
    <t>K. Fischer</t>
  </si>
  <si>
    <t>Belege vollständig vorhanden</t>
  </si>
  <si>
    <t>Angebotspräsentation erstellen</t>
  </si>
  <si>
    <t>Marketing</t>
  </si>
  <si>
    <t>S. Hartmann</t>
  </si>
  <si>
    <t>Freigabe durch Leitung erhalten</t>
  </si>
  <si>
    <t>Lieferantenvertrag prüfen</t>
  </si>
  <si>
    <t>Einkauf</t>
  </si>
  <si>
    <t>Mittel</t>
  </si>
  <si>
    <t>M. Bauer</t>
  </si>
  <si>
    <t>Konditionen neu verhandelt</t>
  </si>
  <si>
    <t>Quartalsbericht Q1 erstellen</t>
  </si>
  <si>
    <t>In Arbeit</t>
  </si>
  <si>
    <t>Entwurf in Bearbeitung</t>
  </si>
  <si>
    <t>Onboarding neuer Mitarbeiter</t>
  </si>
  <si>
    <t>Personal</t>
  </si>
  <si>
    <t>T. Mayer</t>
  </si>
  <si>
    <t>Einarbeitung läuft planmäßig</t>
  </si>
  <si>
    <t>Website-Relaunch koordinieren</t>
  </si>
  <si>
    <t>Agentur-Briefing erfolgt</t>
  </si>
  <si>
    <t>Budgetplanung 2027 einleiten</t>
  </si>
  <si>
    <t>Offen</t>
  </si>
  <si>
    <t>Abstimmung mit Abteilungen nötig</t>
  </si>
  <si>
    <t>IT-Infrastruktur aktualisieren</t>
  </si>
  <si>
    <t>Technik</t>
  </si>
  <si>
    <t>R. Klein</t>
  </si>
  <si>
    <t>Angebote von 3 Anbietern einholen</t>
  </si>
  <si>
    <t>Schulungsprogramm Q2 planen</t>
  </si>
  <si>
    <t>Niedrig</t>
  </si>
  <si>
    <t>Bedarfsanalyse ausstehend</t>
  </si>
  <si>
    <t>Kundenzufriedenheitsumfrage auswerten</t>
  </si>
  <si>
    <t>Kommunikation</t>
  </si>
  <si>
    <t>Daten liegen vor</t>
  </si>
  <si>
    <t>Jahresabschluss Steuerbüro einreichen</t>
  </si>
  <si>
    <t>Verwaltung</t>
  </si>
  <si>
    <t>Unterlagen zusammenstellen</t>
  </si>
  <si>
    <t>Datenschutzrichtlinien aktualisieren</t>
  </si>
  <si>
    <t>Zurückgestellt</t>
  </si>
  <si>
    <t>Warten auf rechtliche Klärung</t>
  </si>
  <si>
    <t>Messeauftritt EXPO 2026 planen</t>
  </si>
  <si>
    <t>Standfläche reservieren</t>
  </si>
  <si>
    <t>Serverbackup-Strategie überarbeiten</t>
  </si>
  <si>
    <t>Konzept bis April vorlegen</t>
  </si>
  <si>
    <t>Rahmenvertrag mit Druckerei abschließen</t>
  </si>
  <si>
    <t>Vergleich mit zwei Anbietern</t>
  </si>
  <si>
    <t>LEGENDE</t>
  </si>
  <si>
    <t>▮  Priorität: Hoch</t>
  </si>
  <si>
    <t>▮  Priorität: Mittel</t>
  </si>
  <si>
    <t>▮  Priorität: Niedrig</t>
  </si>
  <si>
    <t>▮  Status: Erledigt</t>
  </si>
  <si>
    <t>▮  Status: In Arbeit</t>
  </si>
  <si>
    <t>▮  Status: Zurückgestellt</t>
  </si>
  <si>
    <t>DASHBOARD  ·  AUFGABENAUSWERTUNG</t>
  </si>
  <si>
    <t>NACH PRIORITÄT</t>
  </si>
  <si>
    <t>NACH KATEGORIE</t>
  </si>
  <si>
    <t>NACH STATUS</t>
  </si>
  <si>
    <t>Sonstiges</t>
  </si>
  <si>
    <t>ℹ  Die Werte aktualisieren sich automatisch, wenn Daten in der Aufgabenliste geändert werden.</t>
  </si>
  <si>
    <t>ANLEITUNG  ·  SO VERWENDEN SIE DIESE VORLAGE</t>
  </si>
  <si>
    <t>AUFGABENLISTE – Hauptblatt</t>
  </si>
  <si>
    <t>Hier tragen Sie alle Aufgaben ein. Pro Zeile eine Aufgabe. Verwenden Sie die Dropdown-Menüs für Kategorie, Priorität und Status.</t>
  </si>
  <si>
    <t>Nr. (Spalte A)</t>
  </si>
  <si>
    <t>Fortlaufende Nummerierung der Aufgaben. Manuell eintragen.</t>
  </si>
  <si>
    <t>Aufgabe (Spalte B)</t>
  </si>
  <si>
    <t>Kurze, praegnante Beschreibung der Aufgabe - als Verb beginnen, z.B. Bericht erstellen oder Angebot pruefen.</t>
  </si>
  <si>
    <t>Kategorie (Spalte C)</t>
  </si>
  <si>
    <t>Ordnen Sie die Aufgabe einem Bereich zu (Dropdown-Auswahl). Kategorien helfen beim Filtern.</t>
  </si>
  <si>
    <t>Priorität (Spalte D)</t>
  </si>
  <si>
    <t>Hoch / Mittel / Niedrig. Die Farbe der Zelle ändert sich automatisch je nach Auswahl.</t>
  </si>
  <si>
    <t>Status (Spalte E)</t>
  </si>
  <si>
    <t>Aktueller Bearbeitungsstand: Offen → In Arbeit → Erledigt (oder Zurückgestellt). Die Zeilenfarbe passt sich dem Status an.</t>
  </si>
  <si>
    <t>Fälligkeitsdatum (Spalte F)</t>
  </si>
  <si>
    <t>Datum im Format TT.MM.JJJJ eingeben. Überfällige Aufgaben werden automatisch rot markiert.</t>
  </si>
  <si>
    <t>Zuständig (Spalte G)</t>
  </si>
  <si>
    <t>Name der verantwortlichen Person oder Abteilung.</t>
  </si>
  <si>
    <t>Aufwand (Spalte H)</t>
  </si>
  <si>
    <t>Geschätzter Zeitaufwand in Stunden (ganzzahlig oder mit Dezimalstelle).</t>
  </si>
  <si>
    <t>Anmerkung (Spalte I)</t>
  </si>
  <si>
    <t>Freitextfeld für Hinweise, Verweise oder Zwischenstände.</t>
  </si>
  <si>
    <t>Dashboard</t>
  </si>
  <si>
    <t>Das Dashboard wertet die Daten automatisch aus. Kein manueller Eingriff nötig – alle Zahlen aktualisieren sich bei Änderungen in der Aufgabenliste.</t>
  </si>
  <si>
    <t>Tipps</t>
  </si>
  <si>
    <t>• Autofilter (Zeile 9) nutzen, um nach Status, Priorität oder Zuständigkeit zu filtern.
• Zeilen 10–34 sind für Eingaben vorgesehen. Für mehr Zeilen: Zellen kopieren und einfügen.
• Erledigt-Haken: Status auf »Erledigt« setzen – Zeile wird automatisch durchgestrichen.
• Vorlage regelmäßig speichern (Strg+S).</t>
  </si>
  <si>
    <t>TO-DO LISTE  ·  AUFGABENÜBERSICHT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</si>
</sst>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9" x14ac:knownFonts="1">
    <font>
      <sz val="11"/>
      <color theme="1"/>
      <name val="Calibri"/>
      <family val="2"/>
      <charset val="1"/>
    </font>
    <font>
      <b/>
      <sz val="20"/>
      <color rgb="FFFFFFFF"/>
      <name val="Calibri"/>
      <charset val="1"/>
    </font>
    <font>
      <b/>
      <sz val="10"/>
      <color rgb="FF1B2A4A"/>
      <name val="Calibri"/>
      <charset val="1"/>
    </font>
    <font>
      <sz val="10"/>
      <color rgb="FF2D2D2D"/>
      <name val="Calibri"/>
      <charset val="1"/>
    </font>
    <font>
      <b/>
      <sz val="8"/>
      <color rgb="FFFFFFFF"/>
      <name val="Calibri"/>
      <charset val="1"/>
    </font>
    <font>
      <b/>
      <sz val="18"/>
      <color rgb="FF1B2A4A"/>
      <name val="Calibri"/>
      <charset val="1"/>
    </font>
    <font>
      <b/>
      <sz val="10"/>
      <color rgb="FFFFFFFF"/>
      <name val="Calibri"/>
      <charset val="1"/>
    </font>
    <font>
      <strike/>
      <sz val="10"/>
      <color rgb="FF5A7FA8"/>
      <name val="Calibri"/>
      <charset val="1"/>
    </font>
    <font>
      <b/>
      <sz val="9"/>
      <color rgb="FFFFFFFF"/>
      <name val="Calibri"/>
      <charset val="1"/>
    </font>
    <font>
      <sz val="10"/>
      <color rgb="FF2E4D8A"/>
      <name val="Calibri"/>
      <charset val="1"/>
    </font>
    <font>
      <sz val="10"/>
      <color rgb="FFB7600B"/>
      <name val="Calibri"/>
      <charset val="1"/>
    </font>
    <font>
      <sz val="9"/>
      <color rgb="FFC8973A"/>
      <name val="Calibri"/>
      <charset val="1"/>
    </font>
    <font>
      <sz val="9"/>
      <color rgb="FFD35400"/>
      <name val="Calibri"/>
      <charset val="1"/>
    </font>
    <font>
      <sz val="9"/>
      <color rgb="FF7F8C8D"/>
      <name val="Calibri"/>
      <charset val="1"/>
    </font>
    <font>
      <sz val="9"/>
      <color rgb="FF5A7FA8"/>
      <name val="Calibri"/>
      <charset val="1"/>
    </font>
    <font>
      <sz val="9"/>
      <color rgb="FF2E4D8A"/>
      <name val="Calibri"/>
      <charset val="1"/>
    </font>
    <font>
      <sz val="9"/>
      <color rgb="FFB7600B"/>
      <name val="Calibri"/>
      <charset val="1"/>
    </font>
    <font>
      <b/>
      <sz val="18"/>
      <color rgb="FFFFFFFF"/>
      <name val="Calibri"/>
      <charset val="1"/>
    </font>
    <font>
      <b/>
      <sz val="26"/>
      <color rgb="FF1B2A4A"/>
      <name val="Calibri"/>
      <charset val="1"/>
    </font>
    <font>
      <b/>
      <sz val="26"/>
      <color rgb="FF4A7FC1"/>
      <name val="Calibri"/>
      <charset val="1"/>
    </font>
    <font>
      <b/>
      <sz val="26"/>
      <color rgb="FFD35400"/>
      <name val="Calibri"/>
      <charset val="1"/>
    </font>
    <font>
      <b/>
      <sz val="26"/>
      <color rgb="FF2E86AB"/>
      <name val="Calibri"/>
      <charset val="1"/>
    </font>
    <font>
      <b/>
      <sz val="26"/>
      <color rgb="FFC0392B"/>
      <name val="Calibri"/>
      <charset val="1"/>
    </font>
    <font>
      <b/>
      <sz val="16"/>
      <color rgb="FF2E4D8A"/>
      <name val="Calibri"/>
      <charset val="1"/>
    </font>
    <font>
      <b/>
      <sz val="12"/>
      <color rgb="FFC8973A"/>
      <name val="Calibri"/>
      <charset val="1"/>
    </font>
    <font>
      <b/>
      <sz val="11"/>
      <color rgb="FF4A7FC1"/>
      <name val="Calibri"/>
      <charset val="1"/>
    </font>
    <font>
      <b/>
      <sz val="12"/>
      <color rgb="FFD35400"/>
      <name val="Calibri"/>
      <charset val="1"/>
    </font>
    <font>
      <b/>
      <sz val="11"/>
      <color rgb="FFC8973A"/>
      <name val="Calibri"/>
      <charset val="1"/>
    </font>
    <font>
      <b/>
      <sz val="12"/>
      <color rgb="FF7F8C8D"/>
      <name val="Calibri"/>
      <charset val="1"/>
    </font>
    <font>
      <b/>
      <sz val="11"/>
      <color rgb="FFD35400"/>
      <name val="Calibri"/>
      <charset val="1"/>
    </font>
    <font>
      <b/>
      <sz val="11"/>
      <color rgb="FF2E4D8A"/>
      <name val="Calibri"/>
      <charset val="1"/>
    </font>
    <font>
      <b/>
      <sz val="11"/>
      <color rgb="FF8E6B3E"/>
      <name val="Calibri"/>
      <charset val="1"/>
    </font>
    <font>
      <b/>
      <sz val="12"/>
      <color rgb="FF4A7FC1"/>
      <name val="Calibri"/>
      <charset val="1"/>
    </font>
    <font>
      <b/>
      <sz val="11"/>
      <color rgb="FF5D6D7E"/>
      <name val="Calibri"/>
      <charset val="1"/>
    </font>
    <font>
      <b/>
      <sz val="11"/>
      <color rgb="FF1B6CA8"/>
      <name val="Calibri"/>
      <charset val="1"/>
    </font>
    <font>
      <b/>
      <sz val="12"/>
      <color rgb="FF2E86AB"/>
      <name val="Calibri"/>
      <charset val="1"/>
    </font>
    <font>
      <b/>
      <sz val="11"/>
      <color rgb="FF7F8C8D"/>
      <name val="Calibri"/>
      <charset val="1"/>
    </font>
    <font>
      <b/>
      <sz val="12"/>
      <color rgb="FF8E6B3E"/>
      <name val="Calibri"/>
      <charset val="1"/>
    </font>
    <font>
      <i/>
      <sz val="9"/>
      <color rgb="FF5A7FA8"/>
      <name val="Calibri"/>
      <charset val="1"/>
    </font>
  </fonts>
  <fills count="19">
    <fill>
      <patternFill patternType="none"/>
    </fill>
    <fill>
      <patternFill patternType="gray125"/>
    </fill>
    <fill>
      <patternFill patternType="solid">
        <fgColor rgb="FF1B2A4A"/>
        <bgColor rgb="FF2D2D2D"/>
      </patternFill>
    </fill>
    <fill>
      <patternFill patternType="solid">
        <fgColor rgb="FFC8973A"/>
        <bgColor rgb="FFFF8080"/>
      </patternFill>
    </fill>
    <fill>
      <patternFill patternType="solid">
        <fgColor rgb="FF2E4D8A"/>
        <bgColor rgb="FF3A5070"/>
      </patternFill>
    </fill>
    <fill>
      <patternFill patternType="solid">
        <fgColor rgb="FFF0F2F5"/>
        <bgColor rgb="FFEBF2FA"/>
      </patternFill>
    </fill>
    <fill>
      <patternFill patternType="solid">
        <fgColor rgb="FFDCE8F5"/>
        <bgColor rgb="FFEAF2FF"/>
      </patternFill>
    </fill>
    <fill>
      <patternFill patternType="solid">
        <fgColor rgb="FFD35400"/>
        <bgColor rgb="FFB7600B"/>
      </patternFill>
    </fill>
    <fill>
      <patternFill patternType="solid">
        <fgColor rgb="FFEAF2FF"/>
        <bgColor rgb="FFEBF2FA"/>
      </patternFill>
    </fill>
    <fill>
      <patternFill patternType="solid">
        <fgColor rgb="FF7F8C8D"/>
        <bgColor rgb="FF5A7FA8"/>
      </patternFill>
    </fill>
    <fill>
      <patternFill patternType="solid">
        <fgColor rgb="FFFFF3E0"/>
        <bgColor rgb="FFF0F2F5"/>
      </patternFill>
    </fill>
    <fill>
      <patternFill patternType="solid">
        <fgColor rgb="FFFFFFFF"/>
        <bgColor rgb="FFF0F2F5"/>
      </patternFill>
    </fill>
    <fill>
      <patternFill patternType="solid">
        <fgColor rgb="FF4A7FC1"/>
        <bgColor rgb="FF5A7FA8"/>
      </patternFill>
    </fill>
    <fill>
      <patternFill patternType="solid">
        <fgColor rgb="FF2E86AB"/>
        <bgColor rgb="FF4A7FC1"/>
      </patternFill>
    </fill>
    <fill>
      <patternFill patternType="solid">
        <fgColor rgb="FFC0392B"/>
        <bgColor rgb="FFD35400"/>
      </patternFill>
    </fill>
    <fill>
      <patternFill patternType="solid">
        <fgColor rgb="FF8E6B3E"/>
        <bgColor rgb="FFB7600B"/>
      </patternFill>
    </fill>
    <fill>
      <patternFill patternType="solid">
        <fgColor rgb="FF5D6D7E"/>
        <bgColor rgb="FF5A7FA8"/>
      </patternFill>
    </fill>
    <fill>
      <patternFill patternType="solid">
        <fgColor rgb="FF1B6CA8"/>
        <bgColor rgb="FF2E86AB"/>
      </patternFill>
    </fill>
    <fill>
      <patternFill patternType="solid">
        <fgColor rgb="FFEBF2FA"/>
        <bgColor rgb="FFEAF2FF"/>
      </patternFill>
    </fill>
  </fills>
  <borders count="10">
    <border>
      <left/>
      <right/>
      <top/>
      <bottom/>
      <diagonal/>
    </border>
    <border>
      <left style="thin">
        <color rgb="FFC5C9D1"/>
      </left>
      <right style="thin">
        <color rgb="FFC5C9D1"/>
      </right>
      <top style="thin">
        <color rgb="FFC5C9D1"/>
      </top>
      <bottom style="thin">
        <color rgb="FFC5C9D1"/>
      </bottom>
      <diagonal/>
    </border>
    <border>
      <left style="thin">
        <color rgb="FF3A5070"/>
      </left>
      <right style="thin">
        <color rgb="FF3A5070"/>
      </right>
      <top style="thin">
        <color rgb="FF3A5070"/>
      </top>
      <bottom style="medium">
        <color rgb="FFC8973A"/>
      </bottom>
      <diagonal/>
    </border>
    <border>
      <left style="thin">
        <color rgb="FFC5C9D1"/>
      </left>
      <right style="thin">
        <color rgb="FFC5C9D1"/>
      </right>
      <top style="hair">
        <color rgb="FFC5C9D1"/>
      </top>
      <bottom style="hair">
        <color rgb="FFC5C9D1"/>
      </bottom>
      <diagonal/>
    </border>
    <border>
      <left/>
      <right/>
      <top/>
      <bottom style="medium">
        <color rgb="FF1B2A4A"/>
      </bottom>
      <diagonal/>
    </border>
    <border>
      <left/>
      <right/>
      <top/>
      <bottom style="medium">
        <color rgb="FF4A7FC1"/>
      </bottom>
      <diagonal/>
    </border>
    <border>
      <left/>
      <right/>
      <top/>
      <bottom style="medium">
        <color rgb="FFD35400"/>
      </bottom>
      <diagonal/>
    </border>
    <border>
      <left/>
      <right/>
      <top/>
      <bottom style="medium">
        <color rgb="FF2E86AB"/>
      </bottom>
      <diagonal/>
    </border>
    <border>
      <left/>
      <right/>
      <top/>
      <bottom style="medium">
        <color rgb="FFC0392B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3" fillId="5" borderId="1" xfId="0" applyFont="1" applyFill="1" applyBorder="1" applyAlignment="1">
      <alignment horizontal="left" vertical="center" wrapText="1" indent="1"/>
    </xf>
    <xf numFmtId="0" fontId="38" fillId="18" borderId="0" xfId="0" applyFont="1" applyFill="1" applyAlignment="1">
      <alignment horizontal="left" vertical="center" indent="1"/>
    </xf>
    <xf numFmtId="9" fontId="23" fillId="5" borderId="0" xfId="0" applyNumberFormat="1" applyFont="1" applyFill="1" applyAlignment="1">
      <alignment horizontal="center" vertical="center"/>
    </xf>
    <xf numFmtId="0" fontId="6" fillId="4" borderId="0" xfId="0" applyFont="1" applyFill="1" applyAlignment="1">
      <alignment horizontal="left" vertical="center" indent="1"/>
    </xf>
    <xf numFmtId="0" fontId="17" fillId="2" borderId="0" xfId="0" applyFont="1" applyFill="1" applyAlignment="1">
      <alignment horizontal="left" vertical="center" indent="2"/>
    </xf>
    <xf numFmtId="0" fontId="8" fillId="4" borderId="0" xfId="0" applyFont="1" applyFill="1" applyAlignment="1">
      <alignment horizontal="left" vertical="center" indent="1"/>
    </xf>
    <xf numFmtId="0" fontId="0" fillId="5" borderId="0" xfId="0" applyFill="1"/>
    <xf numFmtId="0" fontId="0" fillId="4" borderId="0" xfId="0" applyFill="1"/>
    <xf numFmtId="0" fontId="1" fillId="2" borderId="0" xfId="0" applyFont="1" applyFill="1" applyAlignment="1">
      <alignment horizontal="left" vertical="center" indent="2"/>
    </xf>
    <xf numFmtId="0" fontId="0" fillId="3" borderId="0" xfId="0" applyFill="1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4" borderId="0" xfId="0" applyFont="1" applyFill="1" applyAlignment="1">
      <alignment horizontal="center"/>
    </xf>
    <xf numFmtId="0" fontId="0" fillId="4" borderId="0" xfId="0" applyFill="1"/>
    <xf numFmtId="0" fontId="0" fillId="5" borderId="0" xfId="0" applyFill="1"/>
    <xf numFmtId="0" fontId="5" fillId="5" borderId="1" xfId="0" applyFont="1" applyFill="1" applyBorder="1" applyAlignment="1">
      <alignment horizontal="center" vertical="center"/>
    </xf>
    <xf numFmtId="9" fontId="5" fillId="5" borderId="1" xfId="0" applyNumberFormat="1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horizontal="center" vertical="center"/>
    </xf>
    <xf numFmtId="0" fontId="7" fillId="6" borderId="3" xfId="0" applyFont="1" applyFill="1" applyBorder="1" applyAlignment="1">
      <alignment horizontal="left" vertical="center" wrapText="1"/>
    </xf>
    <xf numFmtId="0" fontId="7" fillId="6" borderId="3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164" fontId="7" fillId="6" borderId="3" xfId="0" applyNumberFormat="1" applyFont="1" applyFill="1" applyBorder="1" applyAlignment="1">
      <alignment horizontal="center" vertical="center"/>
    </xf>
    <xf numFmtId="0" fontId="8" fillId="7" borderId="3" xfId="0" applyFont="1" applyFill="1" applyBorder="1" applyAlignment="1">
      <alignment horizontal="center" vertical="center"/>
    </xf>
    <xf numFmtId="0" fontId="2" fillId="8" borderId="3" xfId="0" applyFont="1" applyFill="1" applyBorder="1" applyAlignment="1">
      <alignment horizontal="center" vertical="center"/>
    </xf>
    <xf numFmtId="0" fontId="9" fillId="8" borderId="3" xfId="0" applyFont="1" applyFill="1" applyBorder="1" applyAlignment="1">
      <alignment horizontal="left" vertical="center" wrapText="1"/>
    </xf>
    <xf numFmtId="0" fontId="9" fillId="8" borderId="3" xfId="0" applyFont="1" applyFill="1" applyBorder="1" applyAlignment="1">
      <alignment horizontal="center" vertical="center"/>
    </xf>
    <xf numFmtId="164" fontId="9" fillId="8" borderId="3" xfId="0" applyNumberFormat="1" applyFont="1" applyFill="1" applyBorder="1" applyAlignment="1">
      <alignment horizontal="center" vertical="center"/>
    </xf>
    <xf numFmtId="0" fontId="2" fillId="5" borderId="3" xfId="0" applyFont="1" applyFill="1" applyBorder="1" applyAlignment="1">
      <alignment horizontal="center" vertical="center"/>
    </xf>
    <xf numFmtId="0" fontId="3" fillId="5" borderId="3" xfId="0" applyFont="1" applyFill="1" applyBorder="1" applyAlignment="1">
      <alignment horizontal="left" vertical="center" wrapText="1"/>
    </xf>
    <xf numFmtId="0" fontId="3" fillId="5" borderId="3" xfId="0" applyFont="1" applyFill="1" applyBorder="1" applyAlignment="1">
      <alignment horizontal="center" vertical="center"/>
    </xf>
    <xf numFmtId="164" fontId="3" fillId="5" borderId="3" xfId="0" applyNumberFormat="1" applyFont="1" applyFill="1" applyBorder="1" applyAlignment="1">
      <alignment horizontal="center" vertical="center"/>
    </xf>
    <xf numFmtId="0" fontId="8" fillId="9" borderId="3" xfId="0" applyFont="1" applyFill="1" applyBorder="1" applyAlignment="1">
      <alignment horizontal="center" vertical="center"/>
    </xf>
    <xf numFmtId="0" fontId="2" fillId="10" borderId="3" xfId="0" applyFont="1" applyFill="1" applyBorder="1" applyAlignment="1">
      <alignment horizontal="center" vertical="center"/>
    </xf>
    <xf numFmtId="0" fontId="10" fillId="10" borderId="3" xfId="0" applyFont="1" applyFill="1" applyBorder="1" applyAlignment="1">
      <alignment horizontal="left" vertical="center" wrapText="1"/>
    </xf>
    <xf numFmtId="0" fontId="10" fillId="10" borderId="3" xfId="0" applyFont="1" applyFill="1" applyBorder="1" applyAlignment="1">
      <alignment horizontal="center" vertical="center"/>
    </xf>
    <xf numFmtId="164" fontId="10" fillId="10" borderId="3" xfId="0" applyNumberFormat="1" applyFont="1" applyFill="1" applyBorder="1" applyAlignment="1">
      <alignment horizontal="center" vertical="center"/>
    </xf>
    <xf numFmtId="0" fontId="3" fillId="11" borderId="3" xfId="0" applyFont="1" applyFill="1" applyBorder="1"/>
    <xf numFmtId="0" fontId="3" fillId="5" borderId="3" xfId="0" applyFont="1" applyFill="1" applyBorder="1"/>
    <xf numFmtId="0" fontId="11" fillId="5" borderId="0" xfId="0" applyFont="1" applyFill="1" applyAlignment="1">
      <alignment horizontal="left" vertical="center"/>
    </xf>
    <xf numFmtId="0" fontId="12" fillId="5" borderId="0" xfId="0" applyFont="1" applyFill="1" applyAlignment="1">
      <alignment horizontal="left" vertical="center"/>
    </xf>
    <xf numFmtId="0" fontId="13" fillId="5" borderId="0" xfId="0" applyFont="1" applyFill="1" applyAlignment="1">
      <alignment horizontal="left" vertical="center"/>
    </xf>
    <xf numFmtId="0" fontId="14" fillId="5" borderId="0" xfId="0" applyFont="1" applyFill="1" applyAlignment="1">
      <alignment horizontal="left" vertical="center"/>
    </xf>
    <xf numFmtId="0" fontId="15" fillId="5" borderId="0" xfId="0" applyFont="1" applyFill="1" applyAlignment="1">
      <alignment horizontal="left" vertical="center"/>
    </xf>
    <xf numFmtId="0" fontId="16" fillId="5" borderId="0" xfId="0" applyFont="1" applyFill="1" applyAlignment="1">
      <alignment horizontal="left" vertical="center"/>
    </xf>
    <xf numFmtId="0" fontId="8" fillId="2" borderId="0" xfId="0" applyFont="1" applyFill="1" applyAlignment="1">
      <alignment horizontal="center" vertical="center"/>
    </xf>
    <xf numFmtId="0" fontId="8" fillId="12" borderId="0" xfId="0" applyFont="1" applyFill="1" applyAlignment="1">
      <alignment horizontal="center" vertical="center"/>
    </xf>
    <xf numFmtId="0" fontId="8" fillId="7" borderId="0" xfId="0" applyFont="1" applyFill="1" applyAlignment="1">
      <alignment horizontal="center" vertical="center"/>
    </xf>
    <xf numFmtId="0" fontId="8" fillId="13" borderId="0" xfId="0" applyFont="1" applyFill="1" applyAlignment="1">
      <alignment horizontal="center" vertical="center"/>
    </xf>
    <xf numFmtId="0" fontId="8" fillId="14" borderId="0" xfId="0" applyFont="1" applyFill="1" applyAlignment="1">
      <alignment horizontal="center" vertical="center"/>
    </xf>
    <xf numFmtId="0" fontId="18" fillId="5" borderId="4" xfId="0" applyFont="1" applyFill="1" applyBorder="1" applyAlignment="1">
      <alignment horizontal="center" vertical="center"/>
    </xf>
    <xf numFmtId="0" fontId="19" fillId="5" borderId="5" xfId="0" applyFont="1" applyFill="1" applyBorder="1" applyAlignment="1">
      <alignment horizontal="center" vertical="center"/>
    </xf>
    <xf numFmtId="0" fontId="20" fillId="5" borderId="6" xfId="0" applyFont="1" applyFill="1" applyBorder="1" applyAlignment="1">
      <alignment horizontal="center" vertical="center"/>
    </xf>
    <xf numFmtId="0" fontId="21" fillId="5" borderId="7" xfId="0" applyFont="1" applyFill="1" applyBorder="1" applyAlignment="1">
      <alignment horizontal="center" vertical="center"/>
    </xf>
    <xf numFmtId="0" fontId="22" fillId="5" borderId="8" xfId="0" applyFont="1" applyFill="1" applyBorder="1" applyAlignment="1">
      <alignment horizontal="center" vertical="center"/>
    </xf>
    <xf numFmtId="0" fontId="6" fillId="4" borderId="0" xfId="0" applyFont="1" applyFill="1" applyAlignment="1">
      <alignment horizontal="left" vertical="center" indent="1"/>
    </xf>
    <xf numFmtId="0" fontId="6" fillId="2" borderId="0" xfId="0" applyFont="1" applyFill="1" applyAlignment="1">
      <alignment horizontal="left" vertical="center" indent="1"/>
    </xf>
    <xf numFmtId="0" fontId="0" fillId="2" borderId="0" xfId="0" applyFill="1"/>
    <xf numFmtId="0" fontId="6" fillId="3" borderId="1" xfId="0" applyFont="1" applyFill="1" applyBorder="1" applyAlignment="1">
      <alignment horizontal="left" vertical="center" indent="1"/>
    </xf>
    <xf numFmtId="0" fontId="24" fillId="5" borderId="1" xfId="0" applyFont="1" applyFill="1" applyBorder="1" applyAlignment="1">
      <alignment horizontal="center" vertical="center"/>
    </xf>
    <xf numFmtId="0" fontId="8" fillId="12" borderId="1" xfId="0" applyFont="1" applyFill="1" applyBorder="1" applyAlignment="1">
      <alignment horizontal="left" vertical="center" indent="1"/>
    </xf>
    <xf numFmtId="0" fontId="25" fillId="5" borderId="1" xfId="0" applyFont="1" applyFill="1" applyBorder="1" applyAlignment="1">
      <alignment horizontal="center" vertical="center"/>
    </xf>
    <xf numFmtId="0" fontId="6" fillId="7" borderId="1" xfId="0" applyFont="1" applyFill="1" applyBorder="1" applyAlignment="1">
      <alignment horizontal="left" vertical="center" indent="1"/>
    </xf>
    <xf numFmtId="0" fontId="26" fillId="5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left" vertical="center" indent="1"/>
    </xf>
    <xf numFmtId="0" fontId="27" fillId="5" borderId="1" xfId="0" applyFont="1" applyFill="1" applyBorder="1" applyAlignment="1">
      <alignment horizontal="center" vertical="center"/>
    </xf>
    <xf numFmtId="0" fontId="6" fillId="9" borderId="1" xfId="0" applyFont="1" applyFill="1" applyBorder="1" applyAlignment="1">
      <alignment horizontal="left" vertical="center" indent="1"/>
    </xf>
    <xf numFmtId="0" fontId="28" fillId="5" borderId="1" xfId="0" applyFont="1" applyFill="1" applyBorder="1" applyAlignment="1">
      <alignment horizontal="center" vertical="center"/>
    </xf>
    <xf numFmtId="0" fontId="8" fillId="7" borderId="1" xfId="0" applyFont="1" applyFill="1" applyBorder="1" applyAlignment="1">
      <alignment horizontal="left" vertical="center" indent="1"/>
    </xf>
    <xf numFmtId="0" fontId="29" fillId="5" borderId="1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left" vertical="center" indent="1"/>
    </xf>
    <xf numFmtId="0" fontId="30" fillId="5" borderId="1" xfId="0" applyFont="1" applyFill="1" applyBorder="1" applyAlignment="1">
      <alignment horizontal="center" vertical="center"/>
    </xf>
    <xf numFmtId="0" fontId="8" fillId="15" borderId="1" xfId="0" applyFont="1" applyFill="1" applyBorder="1" applyAlignment="1">
      <alignment horizontal="left" vertical="center" indent="1"/>
    </xf>
    <xf numFmtId="0" fontId="31" fillId="5" borderId="1" xfId="0" applyFont="1" applyFill="1" applyBorder="1" applyAlignment="1">
      <alignment horizontal="center" vertical="center"/>
    </xf>
    <xf numFmtId="0" fontId="6" fillId="12" borderId="1" xfId="0" applyFont="1" applyFill="1" applyBorder="1" applyAlignment="1">
      <alignment horizontal="left" vertical="center" indent="1"/>
    </xf>
    <xf numFmtId="0" fontId="32" fillId="5" borderId="1" xfId="0" applyFont="1" applyFill="1" applyBorder="1" applyAlignment="1">
      <alignment horizontal="center" vertical="center"/>
    </xf>
    <xf numFmtId="0" fontId="8" fillId="16" borderId="1" xfId="0" applyFont="1" applyFill="1" applyBorder="1" applyAlignment="1">
      <alignment horizontal="left" vertical="center" indent="1"/>
    </xf>
    <xf numFmtId="0" fontId="33" fillId="5" borderId="1" xfId="0" applyFont="1" applyFill="1" applyBorder="1" applyAlignment="1">
      <alignment horizontal="center" vertical="center"/>
    </xf>
    <xf numFmtId="0" fontId="8" fillId="17" borderId="1" xfId="0" applyFont="1" applyFill="1" applyBorder="1" applyAlignment="1">
      <alignment horizontal="left" vertical="center" indent="1"/>
    </xf>
    <xf numFmtId="0" fontId="34" fillId="5" borderId="1" xfId="0" applyFont="1" applyFill="1" applyBorder="1" applyAlignment="1">
      <alignment horizontal="center" vertical="center"/>
    </xf>
    <xf numFmtId="0" fontId="6" fillId="13" borderId="1" xfId="0" applyFont="1" applyFill="1" applyBorder="1" applyAlignment="1">
      <alignment horizontal="left" vertical="center" indent="1"/>
    </xf>
    <xf numFmtId="0" fontId="35" fillId="5" borderId="1" xfId="0" applyFont="1" applyFill="1" applyBorder="1" applyAlignment="1">
      <alignment horizontal="center" vertical="center"/>
    </xf>
    <xf numFmtId="0" fontId="8" fillId="9" borderId="1" xfId="0" applyFont="1" applyFill="1" applyBorder="1" applyAlignment="1">
      <alignment horizontal="left" vertical="center" indent="1"/>
    </xf>
    <xf numFmtId="0" fontId="36" fillId="5" borderId="1" xfId="0" applyFont="1" applyFill="1" applyBorder="1" applyAlignment="1">
      <alignment horizontal="center" vertical="center"/>
    </xf>
    <xf numFmtId="0" fontId="6" fillId="15" borderId="1" xfId="0" applyFont="1" applyFill="1" applyBorder="1" applyAlignment="1">
      <alignment horizontal="left" vertical="center" indent="1"/>
    </xf>
    <xf numFmtId="0" fontId="37" fillId="5" borderId="1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left" vertical="center" indent="1"/>
    </xf>
    <xf numFmtId="0" fontId="0" fillId="4" borderId="9" xfId="0" applyFill="1" applyBorder="1"/>
  </cellXfs>
  <cellStyles count="1">
    <cellStyle name="Standard" xfId="0" builtinId="0"/>
  </cellStyles>
  <dxfs count="1">
    <dxf>
      <font>
        <b/>
        <sz val="10"/>
        <color rgb="FFFFFFFF"/>
        <name val="Calibri"/>
        <charset val="1"/>
      </font>
      <fill>
        <patternFill>
          <bgColor rgb="FFC0392B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E6B3E"/>
      <rgbColor rgb="FF800080"/>
      <rgbColor rgb="FF008080"/>
      <rgbColor rgb="FFC5C9D1"/>
      <rgbColor rgb="FF7F8C8D"/>
      <rgbColor rgb="FF9999FF"/>
      <rgbColor rgb="FFB7600B"/>
      <rgbColor rgb="FFFFF3E0"/>
      <rgbColor rgb="FFEAF2FF"/>
      <rgbColor rgb="FF660066"/>
      <rgbColor rgb="FFFF8080"/>
      <rgbColor rgb="FF1B6CA8"/>
      <rgbColor rgb="FFDCE8F5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BF2FA"/>
      <rgbColor rgb="FFF0F2F5"/>
      <rgbColor rgb="FFFFFF99"/>
      <rgbColor rgb="FF99CCFF"/>
      <rgbColor rgb="FFFF99CC"/>
      <rgbColor rgb="FFCC99FF"/>
      <rgbColor rgb="FFFFCC99"/>
      <rgbColor rgb="FF4A7FC1"/>
      <rgbColor rgb="FF33CCCC"/>
      <rgbColor rgb="FF99CC00"/>
      <rgbColor rgb="FFFFCC00"/>
      <rgbColor rgb="FFC8973A"/>
      <rgbColor rgb="FFD35400"/>
      <rgbColor rgb="FF5D6D7E"/>
      <rgbColor rgb="FF5A7FA8"/>
      <rgbColor rgb="FF1B2A4A"/>
      <rgbColor rgb="FF2E86AB"/>
      <rgbColor rgb="FF003300"/>
      <rgbColor rgb="FF3A5070"/>
      <rgbColor rgb="FFC0392B"/>
      <rgbColor rgb="FF993366"/>
      <rgbColor rgb="FF2E4D8A"/>
      <rgbColor rgb="FF2D2D2D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1B2A4A"/>
  </sheetPr>
  <dimension ref="A1:I39"/>
  <sheetViews>
    <sheetView showGridLines="0" tabSelected="1" zoomScaleNormal="100" workbookViewId="0">
      <pane ySplit="9" topLeftCell="A10" activePane="bottomLeft" state="frozen"/>
      <selection pane="bottomLeft" activeCell="M53" sqref="M53"/>
    </sheetView>
  </sheetViews>
  <sheetFormatPr baseColWidth="10" defaultColWidth="8.7109375" defaultRowHeight="15" x14ac:dyDescent="0.25"/>
  <cols>
    <col min="1" max="1" width="5" customWidth="1"/>
    <col min="2" max="2" width="28" customWidth="1"/>
    <col min="3" max="3" width="18" customWidth="1"/>
    <col min="4" max="4" width="13" customWidth="1"/>
    <col min="5" max="5" width="14" customWidth="1"/>
    <col min="6" max="6" width="13" customWidth="1"/>
    <col min="7" max="7" width="16" customWidth="1"/>
    <col min="8" max="8" width="9" customWidth="1"/>
    <col min="9" max="9" width="20" customWidth="1"/>
    <col min="10" max="10" width="4" customWidth="1"/>
  </cols>
  <sheetData>
    <row r="1" spans="1:9" ht="9.75" customHeight="1" x14ac:dyDescent="0.25"/>
    <row r="2" spans="1:9" ht="51.75" customHeight="1" x14ac:dyDescent="0.25">
      <c r="A2" s="9" t="s">
        <v>108</v>
      </c>
      <c r="B2" s="9"/>
      <c r="C2" s="9"/>
      <c r="D2" s="9"/>
      <c r="E2" s="9"/>
      <c r="F2" s="9"/>
      <c r="G2" s="9"/>
      <c r="H2" s="9"/>
      <c r="I2" s="9"/>
    </row>
    <row r="3" spans="1:9" ht="3" customHeight="1" x14ac:dyDescent="0.25">
      <c r="A3" s="10"/>
      <c r="B3" s="10"/>
      <c r="C3" s="10"/>
      <c r="D3" s="10"/>
      <c r="E3" s="10"/>
      <c r="F3" s="10"/>
      <c r="G3" s="10"/>
      <c r="H3" s="10"/>
      <c r="I3" s="10"/>
    </row>
    <row r="4" spans="1:9" ht="15.75" customHeight="1" x14ac:dyDescent="0.25">
      <c r="B4" s="11" t="s">
        <v>0</v>
      </c>
      <c r="C4" s="12" t="s">
        <v>1</v>
      </c>
      <c r="E4" s="11" t="s">
        <v>2</v>
      </c>
      <c r="F4" s="12" t="s">
        <v>3</v>
      </c>
      <c r="H4" s="11" t="s">
        <v>4</v>
      </c>
      <c r="I4" s="12" t="s">
        <v>5</v>
      </c>
    </row>
    <row r="5" spans="1:9" ht="3" customHeight="1" x14ac:dyDescent="0.25">
      <c r="A5" s="10"/>
      <c r="B5" s="10"/>
      <c r="C5" s="10"/>
      <c r="D5" s="10"/>
      <c r="E5" s="10"/>
      <c r="F5" s="10"/>
      <c r="G5" s="10"/>
      <c r="H5" s="10"/>
      <c r="I5" s="10"/>
    </row>
    <row r="6" spans="1:9" ht="33.75" customHeight="1" x14ac:dyDescent="0.25">
      <c r="B6" s="13" t="s">
        <v>6</v>
      </c>
      <c r="C6" s="13" t="s">
        <v>7</v>
      </c>
      <c r="D6" s="13" t="s">
        <v>8</v>
      </c>
      <c r="E6" s="13" t="s">
        <v>9</v>
      </c>
      <c r="F6" s="13" t="s">
        <v>10</v>
      </c>
      <c r="G6" s="8"/>
      <c r="H6" s="13" t="s">
        <v>11</v>
      </c>
      <c r="I6" s="7"/>
    </row>
    <row r="7" spans="1:9" ht="37.5" customHeight="1" x14ac:dyDescent="0.25">
      <c r="B7" s="16">
        <f>COUNTA(B10:B34)</f>
        <v>15</v>
      </c>
      <c r="C7" s="16">
        <f>COUNTIF(E10:E34,"Offen")</f>
        <v>8</v>
      </c>
      <c r="D7" s="16">
        <f>COUNTIF(E10:E34,"In Arbeit")</f>
        <v>3</v>
      </c>
      <c r="E7" s="16">
        <f>COUNTIF(E10:E34,"Erledigt")</f>
        <v>3</v>
      </c>
      <c r="F7" s="16">
        <f ca="1">SUMPRODUCT((E10:E34&lt;&gt;"Erledigt")*(F10:F34&lt;&gt;"")*(F10:F34&lt;TODAY()))</f>
        <v>12</v>
      </c>
      <c r="G7" s="8"/>
      <c r="H7" s="17">
        <f>IFERROR(COUNTIF(E10:E34,"Erledigt")/COUNTA(B10:B34),0)</f>
        <v>0.2</v>
      </c>
      <c r="I7" s="7"/>
    </row>
    <row r="8" spans="1:9" ht="9.75" customHeight="1" x14ac:dyDescent="0.25"/>
    <row r="9" spans="1:9" ht="27.75" customHeight="1" x14ac:dyDescent="0.25">
      <c r="A9" s="18" t="s">
        <v>12</v>
      </c>
      <c r="B9" s="18" t="s">
        <v>13</v>
      </c>
      <c r="C9" s="18" t="s">
        <v>14</v>
      </c>
      <c r="D9" s="18" t="s">
        <v>15</v>
      </c>
      <c r="E9" s="18" t="s">
        <v>16</v>
      </c>
      <c r="F9" s="18" t="s">
        <v>17</v>
      </c>
      <c r="G9" s="18" t="s">
        <v>18</v>
      </c>
      <c r="H9" s="18" t="s">
        <v>19</v>
      </c>
      <c r="I9" s="18" t="s">
        <v>20</v>
      </c>
    </row>
    <row r="10" spans="1:9" ht="21.75" customHeight="1" x14ac:dyDescent="0.25">
      <c r="A10" s="19">
        <v>1</v>
      </c>
      <c r="B10" s="20" t="s">
        <v>21</v>
      </c>
      <c r="C10" s="21" t="s">
        <v>22</v>
      </c>
      <c r="D10" s="22" t="s">
        <v>23</v>
      </c>
      <c r="E10" s="21" t="s">
        <v>24</v>
      </c>
      <c r="F10" s="23">
        <v>46037</v>
      </c>
      <c r="G10" s="21" t="s">
        <v>25</v>
      </c>
      <c r="H10" s="21">
        <v>4</v>
      </c>
      <c r="I10" s="20" t="s">
        <v>26</v>
      </c>
    </row>
    <row r="11" spans="1:9" ht="21.75" customHeight="1" x14ac:dyDescent="0.25">
      <c r="A11" s="19">
        <v>2</v>
      </c>
      <c r="B11" s="20" t="s">
        <v>27</v>
      </c>
      <c r="C11" s="21" t="s">
        <v>28</v>
      </c>
      <c r="D11" s="22" t="s">
        <v>23</v>
      </c>
      <c r="E11" s="21" t="s">
        <v>24</v>
      </c>
      <c r="F11" s="23">
        <v>46042</v>
      </c>
      <c r="G11" s="21" t="s">
        <v>29</v>
      </c>
      <c r="H11" s="21">
        <v>6</v>
      </c>
      <c r="I11" s="20" t="s">
        <v>30</v>
      </c>
    </row>
    <row r="12" spans="1:9" ht="21.75" customHeight="1" x14ac:dyDescent="0.25">
      <c r="A12" s="19">
        <v>3</v>
      </c>
      <c r="B12" s="20" t="s">
        <v>31</v>
      </c>
      <c r="C12" s="21" t="s">
        <v>32</v>
      </c>
      <c r="D12" s="24" t="s">
        <v>33</v>
      </c>
      <c r="E12" s="21" t="s">
        <v>24</v>
      </c>
      <c r="F12" s="23">
        <v>46050</v>
      </c>
      <c r="G12" s="21" t="s">
        <v>34</v>
      </c>
      <c r="H12" s="21">
        <v>3</v>
      </c>
      <c r="I12" s="20" t="s">
        <v>35</v>
      </c>
    </row>
    <row r="13" spans="1:9" ht="21.75" customHeight="1" x14ac:dyDescent="0.25">
      <c r="A13" s="25">
        <v>4</v>
      </c>
      <c r="B13" s="26" t="s">
        <v>36</v>
      </c>
      <c r="C13" s="27" t="s">
        <v>22</v>
      </c>
      <c r="D13" s="22" t="s">
        <v>23</v>
      </c>
      <c r="E13" s="27" t="s">
        <v>37</v>
      </c>
      <c r="F13" s="28">
        <v>46112</v>
      </c>
      <c r="G13" s="27" t="s">
        <v>25</v>
      </c>
      <c r="H13" s="27">
        <v>8</v>
      </c>
      <c r="I13" s="26" t="s">
        <v>38</v>
      </c>
    </row>
    <row r="14" spans="1:9" ht="21.75" customHeight="1" x14ac:dyDescent="0.25">
      <c r="A14" s="25">
        <v>5</v>
      </c>
      <c r="B14" s="26" t="s">
        <v>39</v>
      </c>
      <c r="C14" s="27" t="s">
        <v>40</v>
      </c>
      <c r="D14" s="24" t="s">
        <v>33</v>
      </c>
      <c r="E14" s="27" t="s">
        <v>37</v>
      </c>
      <c r="F14" s="28">
        <v>46068</v>
      </c>
      <c r="G14" s="27" t="s">
        <v>41</v>
      </c>
      <c r="H14" s="27">
        <v>5</v>
      </c>
      <c r="I14" s="26" t="s">
        <v>42</v>
      </c>
    </row>
    <row r="15" spans="1:9" ht="21.75" customHeight="1" x14ac:dyDescent="0.25">
      <c r="A15" s="25">
        <v>6</v>
      </c>
      <c r="B15" s="26" t="s">
        <v>43</v>
      </c>
      <c r="C15" s="27" t="s">
        <v>28</v>
      </c>
      <c r="D15" s="22" t="s">
        <v>23</v>
      </c>
      <c r="E15" s="27" t="s">
        <v>37</v>
      </c>
      <c r="F15" s="28">
        <v>46142</v>
      </c>
      <c r="G15" s="27" t="s">
        <v>29</v>
      </c>
      <c r="H15" s="27">
        <v>12</v>
      </c>
      <c r="I15" s="26" t="s">
        <v>44</v>
      </c>
    </row>
    <row r="16" spans="1:9" ht="21.75" customHeight="1" x14ac:dyDescent="0.25">
      <c r="A16" s="29">
        <v>7</v>
      </c>
      <c r="B16" s="30" t="s">
        <v>45</v>
      </c>
      <c r="C16" s="31" t="s">
        <v>22</v>
      </c>
      <c r="D16" s="24" t="s">
        <v>33</v>
      </c>
      <c r="E16" s="31" t="s">
        <v>46</v>
      </c>
      <c r="F16" s="32">
        <v>46203</v>
      </c>
      <c r="G16" s="31" t="s">
        <v>34</v>
      </c>
      <c r="H16" s="31">
        <v>6</v>
      </c>
      <c r="I16" s="30" t="s">
        <v>47</v>
      </c>
    </row>
    <row r="17" spans="1:9" ht="21.75" customHeight="1" x14ac:dyDescent="0.25">
      <c r="A17" s="29">
        <v>8</v>
      </c>
      <c r="B17" s="30" t="s">
        <v>48</v>
      </c>
      <c r="C17" s="31" t="s">
        <v>49</v>
      </c>
      <c r="D17" s="22" t="s">
        <v>23</v>
      </c>
      <c r="E17" s="31" t="s">
        <v>46</v>
      </c>
      <c r="F17" s="32">
        <v>46081</v>
      </c>
      <c r="G17" s="31" t="s">
        <v>50</v>
      </c>
      <c r="H17" s="31">
        <v>10</v>
      </c>
      <c r="I17" s="30" t="s">
        <v>51</v>
      </c>
    </row>
    <row r="18" spans="1:9" ht="21.75" customHeight="1" x14ac:dyDescent="0.25">
      <c r="A18" s="29">
        <v>9</v>
      </c>
      <c r="B18" s="30" t="s">
        <v>52</v>
      </c>
      <c r="C18" s="31" t="s">
        <v>40</v>
      </c>
      <c r="D18" s="33" t="s">
        <v>53</v>
      </c>
      <c r="E18" s="31" t="s">
        <v>46</v>
      </c>
      <c r="F18" s="32">
        <v>46096</v>
      </c>
      <c r="G18" s="31" t="s">
        <v>41</v>
      </c>
      <c r="H18" s="31">
        <v>3</v>
      </c>
      <c r="I18" s="30" t="s">
        <v>54</v>
      </c>
    </row>
    <row r="19" spans="1:9" ht="21.75" customHeight="1" x14ac:dyDescent="0.25">
      <c r="A19" s="29">
        <v>10</v>
      </c>
      <c r="B19" s="30" t="s">
        <v>55</v>
      </c>
      <c r="C19" s="31" t="s">
        <v>56</v>
      </c>
      <c r="D19" s="24" t="s">
        <v>33</v>
      </c>
      <c r="E19" s="31" t="s">
        <v>46</v>
      </c>
      <c r="F19" s="32">
        <v>46091</v>
      </c>
      <c r="G19" s="31" t="s">
        <v>29</v>
      </c>
      <c r="H19" s="31">
        <v>4</v>
      </c>
      <c r="I19" s="30" t="s">
        <v>57</v>
      </c>
    </row>
    <row r="20" spans="1:9" ht="21.75" customHeight="1" x14ac:dyDescent="0.25">
      <c r="A20" s="29">
        <v>11</v>
      </c>
      <c r="B20" s="30" t="s">
        <v>58</v>
      </c>
      <c r="C20" s="31" t="s">
        <v>59</v>
      </c>
      <c r="D20" s="22" t="s">
        <v>23</v>
      </c>
      <c r="E20" s="31" t="s">
        <v>46</v>
      </c>
      <c r="F20" s="32">
        <v>46112</v>
      </c>
      <c r="G20" s="31" t="s">
        <v>25</v>
      </c>
      <c r="H20" s="31">
        <v>2</v>
      </c>
      <c r="I20" s="30" t="s">
        <v>60</v>
      </c>
    </row>
    <row r="21" spans="1:9" ht="21.75" customHeight="1" x14ac:dyDescent="0.25">
      <c r="A21" s="34">
        <v>12</v>
      </c>
      <c r="B21" s="35" t="s">
        <v>61</v>
      </c>
      <c r="C21" s="36" t="s">
        <v>59</v>
      </c>
      <c r="D21" s="24" t="s">
        <v>33</v>
      </c>
      <c r="E21" s="36" t="s">
        <v>62</v>
      </c>
      <c r="F21" s="37">
        <v>46142</v>
      </c>
      <c r="G21" s="36" t="s">
        <v>50</v>
      </c>
      <c r="H21" s="36">
        <v>3</v>
      </c>
      <c r="I21" s="35" t="s">
        <v>63</v>
      </c>
    </row>
    <row r="22" spans="1:9" ht="21.75" customHeight="1" x14ac:dyDescent="0.25">
      <c r="A22" s="29">
        <v>13</v>
      </c>
      <c r="B22" s="30" t="s">
        <v>64</v>
      </c>
      <c r="C22" s="31" t="s">
        <v>28</v>
      </c>
      <c r="D22" s="24" t="s">
        <v>33</v>
      </c>
      <c r="E22" s="31" t="s">
        <v>46</v>
      </c>
      <c r="F22" s="32">
        <v>46174</v>
      </c>
      <c r="G22" s="31" t="s">
        <v>29</v>
      </c>
      <c r="H22" s="31">
        <v>8</v>
      </c>
      <c r="I22" s="30" t="s">
        <v>65</v>
      </c>
    </row>
    <row r="23" spans="1:9" ht="21.75" customHeight="1" x14ac:dyDescent="0.25">
      <c r="A23" s="29">
        <v>14</v>
      </c>
      <c r="B23" s="30" t="s">
        <v>66</v>
      </c>
      <c r="C23" s="31" t="s">
        <v>49</v>
      </c>
      <c r="D23" s="33" t="s">
        <v>53</v>
      </c>
      <c r="E23" s="31" t="s">
        <v>46</v>
      </c>
      <c r="F23" s="32">
        <v>46173</v>
      </c>
      <c r="G23" s="31" t="s">
        <v>50</v>
      </c>
      <c r="H23" s="31">
        <v>5</v>
      </c>
      <c r="I23" s="30" t="s">
        <v>67</v>
      </c>
    </row>
    <row r="24" spans="1:9" ht="21.75" customHeight="1" x14ac:dyDescent="0.25">
      <c r="A24" s="29">
        <v>15</v>
      </c>
      <c r="B24" s="30" t="s">
        <v>68</v>
      </c>
      <c r="C24" s="31" t="s">
        <v>32</v>
      </c>
      <c r="D24" s="33" t="s">
        <v>53</v>
      </c>
      <c r="E24" s="31" t="s">
        <v>46</v>
      </c>
      <c r="F24" s="32">
        <v>46142</v>
      </c>
      <c r="G24" s="31" t="s">
        <v>34</v>
      </c>
      <c r="H24" s="31">
        <v>2</v>
      </c>
      <c r="I24" s="30" t="s">
        <v>69</v>
      </c>
    </row>
    <row r="25" spans="1:9" ht="21.75" customHeight="1" x14ac:dyDescent="0.25">
      <c r="A25" s="38"/>
      <c r="B25" s="38"/>
      <c r="C25" s="38"/>
      <c r="D25" s="38"/>
      <c r="E25" s="38"/>
      <c r="F25" s="38"/>
      <c r="G25" s="38"/>
      <c r="H25" s="38"/>
      <c r="I25" s="38"/>
    </row>
    <row r="26" spans="1:9" ht="21.75" customHeight="1" x14ac:dyDescent="0.25">
      <c r="A26" s="39"/>
      <c r="B26" s="39"/>
      <c r="C26" s="39"/>
      <c r="D26" s="39"/>
      <c r="E26" s="39"/>
      <c r="F26" s="39"/>
      <c r="G26" s="39"/>
      <c r="H26" s="39"/>
      <c r="I26" s="39"/>
    </row>
    <row r="27" spans="1:9" ht="21.75" customHeight="1" x14ac:dyDescent="0.25">
      <c r="A27" s="38"/>
      <c r="B27" s="38"/>
      <c r="C27" s="38"/>
      <c r="D27" s="38"/>
      <c r="E27" s="38"/>
      <c r="F27" s="38"/>
      <c r="G27" s="38"/>
      <c r="H27" s="38"/>
      <c r="I27" s="38"/>
    </row>
    <row r="28" spans="1:9" ht="21.75" customHeight="1" x14ac:dyDescent="0.25">
      <c r="A28" s="39"/>
      <c r="B28" s="39"/>
      <c r="C28" s="39"/>
      <c r="D28" s="39"/>
      <c r="E28" s="39"/>
      <c r="F28" s="39"/>
      <c r="G28" s="39"/>
      <c r="H28" s="39"/>
      <c r="I28" s="39"/>
    </row>
    <row r="29" spans="1:9" ht="21.75" customHeight="1" x14ac:dyDescent="0.25">
      <c r="A29" s="38"/>
      <c r="B29" s="38"/>
      <c r="C29" s="38"/>
      <c r="D29" s="38"/>
      <c r="E29" s="38"/>
      <c r="F29" s="38"/>
      <c r="G29" s="38"/>
      <c r="H29" s="38"/>
      <c r="I29" s="38"/>
    </row>
    <row r="30" spans="1:9" ht="21.75" customHeight="1" x14ac:dyDescent="0.25">
      <c r="A30" s="39"/>
      <c r="B30" s="39"/>
      <c r="C30" s="39"/>
      <c r="D30" s="39"/>
      <c r="E30" s="39"/>
      <c r="F30" s="39"/>
      <c r="G30" s="39"/>
      <c r="H30" s="39"/>
      <c r="I30" s="39"/>
    </row>
    <row r="31" spans="1:9" ht="21.75" customHeight="1" x14ac:dyDescent="0.25">
      <c r="A31" s="38"/>
      <c r="B31" s="38"/>
      <c r="C31" s="38"/>
      <c r="D31" s="38"/>
      <c r="E31" s="38"/>
      <c r="F31" s="38"/>
      <c r="G31" s="38"/>
      <c r="H31" s="38"/>
      <c r="I31" s="38"/>
    </row>
    <row r="32" spans="1:9" ht="21.75" customHeight="1" x14ac:dyDescent="0.25">
      <c r="A32" s="39"/>
      <c r="B32" s="39"/>
      <c r="C32" s="39"/>
      <c r="D32" s="39"/>
      <c r="E32" s="39"/>
      <c r="F32" s="39"/>
      <c r="G32" s="39"/>
      <c r="H32" s="39"/>
      <c r="I32" s="39"/>
    </row>
    <row r="33" spans="1:9" ht="21.75" customHeight="1" x14ac:dyDescent="0.25">
      <c r="A33" s="38"/>
      <c r="B33" s="38"/>
      <c r="C33" s="38"/>
      <c r="D33" s="38"/>
      <c r="E33" s="38"/>
      <c r="F33" s="38"/>
      <c r="G33" s="38"/>
      <c r="H33" s="38"/>
      <c r="I33" s="38"/>
    </row>
    <row r="34" spans="1:9" ht="21.75" customHeight="1" x14ac:dyDescent="0.25">
      <c r="A34" s="39"/>
      <c r="B34" s="39"/>
      <c r="C34" s="39"/>
      <c r="D34" s="39"/>
      <c r="E34" s="39"/>
      <c r="F34" s="39"/>
      <c r="G34" s="39"/>
      <c r="H34" s="39"/>
      <c r="I34" s="39"/>
    </row>
    <row r="36" spans="1:9" ht="7.5" customHeight="1" x14ac:dyDescent="0.25"/>
    <row r="37" spans="1:9" ht="18" customHeight="1" x14ac:dyDescent="0.25">
      <c r="B37" s="6" t="s">
        <v>70</v>
      </c>
      <c r="C37" s="6"/>
      <c r="D37" s="6"/>
      <c r="E37" s="6"/>
      <c r="F37" s="6"/>
      <c r="G37" s="6"/>
      <c r="H37" s="6"/>
      <c r="I37" s="6"/>
    </row>
    <row r="38" spans="1:9" ht="15.75" customHeight="1" x14ac:dyDescent="0.25">
      <c r="B38" s="40" t="s">
        <v>71</v>
      </c>
      <c r="C38" s="15"/>
      <c r="D38" s="41" t="s">
        <v>72</v>
      </c>
      <c r="E38" s="15"/>
      <c r="F38" s="42" t="s">
        <v>73</v>
      </c>
      <c r="G38" s="15"/>
      <c r="H38" s="15"/>
      <c r="I38" s="15"/>
    </row>
    <row r="39" spans="1:9" ht="15.75" customHeight="1" x14ac:dyDescent="0.25">
      <c r="B39" s="43" t="s">
        <v>74</v>
      </c>
      <c r="C39" s="15"/>
      <c r="D39" s="44" t="s">
        <v>75</v>
      </c>
      <c r="E39" s="15"/>
      <c r="F39" s="45" t="s">
        <v>76</v>
      </c>
      <c r="G39" s="15"/>
      <c r="H39" s="15"/>
      <c r="I39" s="15"/>
    </row>
  </sheetData>
  <autoFilter ref="A9:I34" xr:uid="{00000000-0009-0000-0000-000000000000}"/>
  <mergeCells count="4">
    <mergeCell ref="A2:I2"/>
    <mergeCell ref="G6:G7"/>
    <mergeCell ref="I6:I7"/>
    <mergeCell ref="B37:I37"/>
  </mergeCells>
  <conditionalFormatting sqref="F10:F34">
    <cfRule type="expression" dxfId="0" priority="2">
      <formula>AND(F10&lt;TODAY(),E10&lt;&gt;"Erledigt",F10&lt;&gt;"")</formula>
    </cfRule>
  </conditionalFormatting>
  <dataValidations count="3">
    <dataValidation type="list" allowBlank="1" sqref="C10:C34" xr:uid="{00000000-0002-0000-0000-000000000000}">
      <formula1>"Verwaltung,Marketing,Technik,Finanzen,Personal,Einkauf,Kommunikation,Sonstiges"</formula1>
      <formula2>0</formula2>
    </dataValidation>
    <dataValidation type="list" allowBlank="1" sqref="D10:D34" xr:uid="{00000000-0002-0000-0000-000001000000}">
      <formula1>"Hoch,Mittel,Niedrig"</formula1>
      <formula2>0</formula2>
    </dataValidation>
    <dataValidation type="list" allowBlank="1" sqref="E10:E34" xr:uid="{00000000-0002-0000-0000-000002000000}">
      <formula1>"Offen,In Arbeit,Erledigt,Zurückgestellt"</formula1>
      <formula2>0</formula2>
    </dataValidation>
  </dataValidations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2E4D8A"/>
  </sheetPr>
  <dimension ref="B1:F26"/>
  <sheetViews>
    <sheetView showGridLines="0" zoomScaleNormal="100" workbookViewId="0"/>
  </sheetViews>
  <sheetFormatPr baseColWidth="10" defaultColWidth="8.7109375" defaultRowHeight="15" x14ac:dyDescent="0.25"/>
  <cols>
    <col min="1" max="1" width="3" customWidth="1"/>
    <col min="2" max="2" width="22" customWidth="1"/>
    <col min="3" max="6" width="18" customWidth="1"/>
    <col min="7" max="7" width="3" customWidth="1"/>
  </cols>
  <sheetData>
    <row r="1" spans="2:6" ht="7.5" customHeight="1" x14ac:dyDescent="0.25"/>
    <row r="2" spans="2:6" ht="48" customHeight="1" x14ac:dyDescent="0.25">
      <c r="B2" s="5" t="s">
        <v>77</v>
      </c>
      <c r="C2" s="5"/>
      <c r="D2" s="5"/>
      <c r="E2" s="5"/>
      <c r="F2" s="5"/>
    </row>
    <row r="3" spans="2:6" ht="3.75" customHeight="1" x14ac:dyDescent="0.25">
      <c r="B3" s="10"/>
      <c r="C3" s="10"/>
      <c r="D3" s="10"/>
      <c r="E3" s="10"/>
      <c r="F3" s="10"/>
    </row>
    <row r="4" spans="2:6" ht="15.75" customHeight="1" x14ac:dyDescent="0.25"/>
    <row r="5" spans="2:6" ht="24" customHeight="1" x14ac:dyDescent="0.25">
      <c r="B5" s="46" t="s">
        <v>6</v>
      </c>
      <c r="C5" s="47" t="s">
        <v>7</v>
      </c>
      <c r="D5" s="48" t="s">
        <v>8</v>
      </c>
      <c r="E5" s="49" t="s">
        <v>9</v>
      </c>
      <c r="F5" s="50" t="s">
        <v>10</v>
      </c>
    </row>
    <row r="6" spans="2:6" ht="39.75" customHeight="1" x14ac:dyDescent="0.25">
      <c r="B6" s="51">
        <f>COUNTA(Aufgabenliste!B10:B34)</f>
        <v>15</v>
      </c>
      <c r="C6" s="52">
        <f>COUNTIF(Aufgabenliste!E10:E34,"Offen")</f>
        <v>8</v>
      </c>
      <c r="D6" s="53">
        <f>COUNTIF(Aufgabenliste!E10:E34,"In Arbeit")</f>
        <v>3</v>
      </c>
      <c r="E6" s="54">
        <f>COUNTIF(Aufgabenliste!E10:E34,"Erledigt")</f>
        <v>3</v>
      </c>
      <c r="F6" s="55">
        <f ca="1">SUMPRODUCT((Aufgabenliste!E10:E34&lt;&gt;"Erledigt")*(Aufgabenliste!F10:F34&lt;&gt;"")*(Aufgabenliste!F10:F34&lt;TODAY()))</f>
        <v>12</v>
      </c>
    </row>
    <row r="7" spans="2:6" ht="7.5" customHeight="1" x14ac:dyDescent="0.25"/>
    <row r="9" spans="2:6" ht="13.5" customHeight="1" x14ac:dyDescent="0.25">
      <c r="B9" s="4" t="s">
        <v>11</v>
      </c>
      <c r="C9" s="4"/>
      <c r="D9" s="4"/>
      <c r="E9" s="4"/>
      <c r="F9" s="4"/>
    </row>
    <row r="10" spans="2:6" ht="21.75" customHeight="1" x14ac:dyDescent="0.25">
      <c r="B10" s="3">
        <f>IFERROR(COUNTIF(Aufgabenliste!E10:E34,"Erledigt")/COUNTA(Aufgabenliste!B10:B34),0)</f>
        <v>0.2</v>
      </c>
      <c r="C10" s="3"/>
      <c r="D10" s="3"/>
      <c r="E10" s="3"/>
      <c r="F10" s="3"/>
    </row>
    <row r="11" spans="2:6" ht="21.75" customHeight="1" x14ac:dyDescent="0.25"/>
    <row r="12" spans="2:6" ht="7.5" customHeight="1" x14ac:dyDescent="0.25"/>
    <row r="13" spans="2:6" ht="18" customHeight="1" x14ac:dyDescent="0.25">
      <c r="B13" s="56" t="s">
        <v>78</v>
      </c>
      <c r="C13" s="14"/>
      <c r="E13" s="57" t="s">
        <v>79</v>
      </c>
      <c r="F13" s="58"/>
    </row>
    <row r="14" spans="2:6" ht="19.5" customHeight="1" x14ac:dyDescent="0.25">
      <c r="B14" s="59" t="s">
        <v>23</v>
      </c>
      <c r="C14" s="60">
        <f>COUNTIF(Aufgabenliste!D10:D34,"Hoch")</f>
        <v>6</v>
      </c>
      <c r="E14" s="61" t="s">
        <v>59</v>
      </c>
      <c r="F14" s="62">
        <f>COUNTIF(Aufgabenliste!C10:C34,"Verwaltung")</f>
        <v>2</v>
      </c>
    </row>
    <row r="15" spans="2:6" ht="19.5" customHeight="1" x14ac:dyDescent="0.25">
      <c r="B15" s="63" t="s">
        <v>33</v>
      </c>
      <c r="C15" s="64">
        <f>COUNTIF(Aufgabenliste!D10:D34,"Mittel")</f>
        <v>6</v>
      </c>
      <c r="E15" s="65" t="s">
        <v>28</v>
      </c>
      <c r="F15" s="66">
        <f>COUNTIF(Aufgabenliste!C10:C34,"Marketing")</f>
        <v>3</v>
      </c>
    </row>
    <row r="16" spans="2:6" ht="19.5" customHeight="1" x14ac:dyDescent="0.25">
      <c r="B16" s="67" t="s">
        <v>53</v>
      </c>
      <c r="C16" s="68">
        <f>COUNTIF(Aufgabenliste!D10:D34,"Niedrig")</f>
        <v>3</v>
      </c>
      <c r="E16" s="69" t="s">
        <v>49</v>
      </c>
      <c r="F16" s="70">
        <f>COUNTIF(Aufgabenliste!C10:C34,"Technik")</f>
        <v>2</v>
      </c>
    </row>
    <row r="17" spans="2:6" ht="19.5" customHeight="1" x14ac:dyDescent="0.25">
      <c r="E17" s="71" t="s">
        <v>22</v>
      </c>
      <c r="F17" s="72">
        <f>COUNTIF(Aufgabenliste!C10:C34,"Finanzen")</f>
        <v>3</v>
      </c>
    </row>
    <row r="18" spans="2:6" ht="19.5" customHeight="1" x14ac:dyDescent="0.25">
      <c r="B18" s="56" t="s">
        <v>80</v>
      </c>
      <c r="C18" s="14"/>
      <c r="E18" s="73" t="s">
        <v>40</v>
      </c>
      <c r="F18" s="74">
        <f>COUNTIF(Aufgabenliste!C10:C34,"Personal")</f>
        <v>2</v>
      </c>
    </row>
    <row r="19" spans="2:6" ht="19.5" customHeight="1" x14ac:dyDescent="0.25">
      <c r="B19" s="75" t="s">
        <v>46</v>
      </c>
      <c r="C19" s="76">
        <f>COUNTIF(Aufgabenliste!E10:E34,"Offen")</f>
        <v>8</v>
      </c>
      <c r="E19" s="77" t="s">
        <v>32</v>
      </c>
      <c r="F19" s="78">
        <f>COUNTIF(Aufgabenliste!C10:C34,"Einkauf")</f>
        <v>2</v>
      </c>
    </row>
    <row r="20" spans="2:6" ht="19.5" customHeight="1" x14ac:dyDescent="0.25">
      <c r="B20" s="63" t="s">
        <v>37</v>
      </c>
      <c r="C20" s="64">
        <f>COUNTIF(Aufgabenliste!E10:E34,"In Arbeit")</f>
        <v>3</v>
      </c>
      <c r="E20" s="79" t="s">
        <v>56</v>
      </c>
      <c r="F20" s="80">
        <f>COUNTIF(Aufgabenliste!C10:C34,"Kommunikation")</f>
        <v>1</v>
      </c>
    </row>
    <row r="21" spans="2:6" ht="19.5" customHeight="1" x14ac:dyDescent="0.25">
      <c r="B21" s="81" t="s">
        <v>24</v>
      </c>
      <c r="C21" s="82">
        <f>COUNTIF(Aufgabenliste!E10:E34,"Erledigt")</f>
        <v>3</v>
      </c>
      <c r="E21" s="83" t="s">
        <v>81</v>
      </c>
      <c r="F21" s="84">
        <f>COUNTIF(Aufgabenliste!C10:C34,"Sonstiges")</f>
        <v>0</v>
      </c>
    </row>
    <row r="22" spans="2:6" ht="19.5" customHeight="1" x14ac:dyDescent="0.25">
      <c r="B22" s="85" t="s">
        <v>62</v>
      </c>
      <c r="C22" s="86">
        <f>COUNTIF(Aufgabenliste!E10:E34,"Zurueckgestellt")</f>
        <v>0</v>
      </c>
    </row>
    <row r="23" spans="2:6" ht="19.5" customHeight="1" x14ac:dyDescent="0.25"/>
    <row r="26" spans="2:6" ht="13.5" customHeight="1" x14ac:dyDescent="0.25">
      <c r="B26" s="2" t="s">
        <v>82</v>
      </c>
      <c r="C26" s="2"/>
      <c r="D26" s="2"/>
      <c r="E26" s="2"/>
      <c r="F26" s="2"/>
    </row>
  </sheetData>
  <mergeCells count="4">
    <mergeCell ref="B2:F2"/>
    <mergeCell ref="B9:F9"/>
    <mergeCell ref="B10:F10"/>
    <mergeCell ref="B26:F26"/>
  </mergeCells>
  <pageMargins left="0.75" right="0.75" top="1" bottom="1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C8973A"/>
  </sheetPr>
  <dimension ref="B1:C40"/>
  <sheetViews>
    <sheetView showGridLines="0" zoomScaleNormal="100" workbookViewId="0"/>
  </sheetViews>
  <sheetFormatPr baseColWidth="10" defaultColWidth="8.7109375" defaultRowHeight="15" x14ac:dyDescent="0.25"/>
  <cols>
    <col min="1" max="1" width="3" customWidth="1"/>
    <col min="2" max="2" width="30" customWidth="1"/>
    <col min="3" max="3" width="50" customWidth="1"/>
    <col min="4" max="4" width="3" customWidth="1"/>
  </cols>
  <sheetData>
    <row r="1" spans="2:3" ht="7.5" customHeight="1" x14ac:dyDescent="0.25"/>
    <row r="2" spans="2:3" ht="48" customHeight="1" x14ac:dyDescent="0.25">
      <c r="B2" s="5" t="s">
        <v>83</v>
      </c>
      <c r="C2" s="5"/>
    </row>
    <row r="3" spans="2:3" ht="3.75" customHeight="1" x14ac:dyDescent="0.25">
      <c r="B3" s="10"/>
      <c r="C3" s="10"/>
    </row>
    <row r="5" spans="2:3" ht="21.75" customHeight="1" x14ac:dyDescent="0.25">
      <c r="B5" s="87" t="s">
        <v>84</v>
      </c>
      <c r="C5" s="88"/>
    </row>
    <row r="6" spans="2:3" ht="21.75" customHeight="1" x14ac:dyDescent="0.25">
      <c r="B6" s="1" t="s">
        <v>85</v>
      </c>
      <c r="C6" s="1"/>
    </row>
    <row r="7" spans="2:3" ht="6" customHeight="1" x14ac:dyDescent="0.25"/>
    <row r="8" spans="2:3" ht="21.75" customHeight="1" x14ac:dyDescent="0.25">
      <c r="B8" s="87" t="s">
        <v>86</v>
      </c>
      <c r="C8" s="88"/>
    </row>
    <row r="9" spans="2:3" ht="21.75" customHeight="1" x14ac:dyDescent="0.25">
      <c r="B9" s="1" t="s">
        <v>87</v>
      </c>
      <c r="C9" s="1"/>
    </row>
    <row r="10" spans="2:3" ht="6" customHeight="1" x14ac:dyDescent="0.25"/>
    <row r="11" spans="2:3" ht="21.75" customHeight="1" x14ac:dyDescent="0.25">
      <c r="B11" s="87" t="s">
        <v>88</v>
      </c>
      <c r="C11" s="88"/>
    </row>
    <row r="12" spans="2:3" ht="21.75" customHeight="1" x14ac:dyDescent="0.25">
      <c r="B12" s="1" t="s">
        <v>89</v>
      </c>
      <c r="C12" s="1"/>
    </row>
    <row r="13" spans="2:3" ht="6" customHeight="1" x14ac:dyDescent="0.25"/>
    <row r="14" spans="2:3" ht="21.75" customHeight="1" x14ac:dyDescent="0.25">
      <c r="B14" s="87" t="s">
        <v>90</v>
      </c>
      <c r="C14" s="88"/>
    </row>
    <row r="15" spans="2:3" ht="21.75" customHeight="1" x14ac:dyDescent="0.25">
      <c r="B15" s="1" t="s">
        <v>91</v>
      </c>
      <c r="C15" s="1"/>
    </row>
    <row r="16" spans="2:3" ht="6" customHeight="1" x14ac:dyDescent="0.25"/>
    <row r="17" spans="2:3" ht="21.75" customHeight="1" x14ac:dyDescent="0.25">
      <c r="B17" s="87" t="s">
        <v>92</v>
      </c>
      <c r="C17" s="88"/>
    </row>
    <row r="18" spans="2:3" ht="21.75" customHeight="1" x14ac:dyDescent="0.25">
      <c r="B18" s="1" t="s">
        <v>93</v>
      </c>
      <c r="C18" s="1"/>
    </row>
    <row r="19" spans="2:3" ht="6" customHeight="1" x14ac:dyDescent="0.25"/>
    <row r="20" spans="2:3" ht="21.75" customHeight="1" x14ac:dyDescent="0.25">
      <c r="B20" s="87" t="s">
        <v>94</v>
      </c>
      <c r="C20" s="88"/>
    </row>
    <row r="21" spans="2:3" ht="21.75" customHeight="1" x14ac:dyDescent="0.25">
      <c r="B21" s="1" t="s">
        <v>95</v>
      </c>
      <c r="C21" s="1"/>
    </row>
    <row r="22" spans="2:3" ht="6" customHeight="1" x14ac:dyDescent="0.25"/>
    <row r="23" spans="2:3" ht="21.75" customHeight="1" x14ac:dyDescent="0.25">
      <c r="B23" s="87" t="s">
        <v>96</v>
      </c>
      <c r="C23" s="88"/>
    </row>
    <row r="24" spans="2:3" ht="21.75" customHeight="1" x14ac:dyDescent="0.25">
      <c r="B24" s="1" t="s">
        <v>97</v>
      </c>
      <c r="C24" s="1"/>
    </row>
    <row r="25" spans="2:3" ht="6" customHeight="1" x14ac:dyDescent="0.25"/>
    <row r="26" spans="2:3" ht="21.75" customHeight="1" x14ac:dyDescent="0.25">
      <c r="B26" s="87" t="s">
        <v>98</v>
      </c>
      <c r="C26" s="88"/>
    </row>
    <row r="27" spans="2:3" ht="21.75" customHeight="1" x14ac:dyDescent="0.25">
      <c r="B27" s="1" t="s">
        <v>99</v>
      </c>
      <c r="C27" s="1"/>
    </row>
    <row r="28" spans="2:3" ht="6" customHeight="1" x14ac:dyDescent="0.25"/>
    <row r="29" spans="2:3" ht="21.75" customHeight="1" x14ac:dyDescent="0.25">
      <c r="B29" s="87" t="s">
        <v>100</v>
      </c>
      <c r="C29" s="88"/>
    </row>
    <row r="30" spans="2:3" ht="21.75" customHeight="1" x14ac:dyDescent="0.25">
      <c r="B30" s="1" t="s">
        <v>101</v>
      </c>
      <c r="C30" s="1"/>
    </row>
    <row r="31" spans="2:3" ht="6" customHeight="1" x14ac:dyDescent="0.25"/>
    <row r="32" spans="2:3" ht="21.75" customHeight="1" x14ac:dyDescent="0.25">
      <c r="B32" s="87" t="s">
        <v>102</v>
      </c>
      <c r="C32" s="88"/>
    </row>
    <row r="33" spans="2:3" ht="21.75" customHeight="1" x14ac:dyDescent="0.25">
      <c r="B33" s="1" t="s">
        <v>103</v>
      </c>
      <c r="C33" s="1"/>
    </row>
    <row r="34" spans="2:3" ht="6" customHeight="1" x14ac:dyDescent="0.25"/>
    <row r="35" spans="2:3" ht="21.75" customHeight="1" x14ac:dyDescent="0.25">
      <c r="B35" s="87" t="s">
        <v>104</v>
      </c>
      <c r="C35" s="88"/>
    </row>
    <row r="36" spans="2:3" ht="21.75" customHeight="1" x14ac:dyDescent="0.25">
      <c r="B36" s="1" t="s">
        <v>105</v>
      </c>
      <c r="C36" s="1"/>
    </row>
    <row r="37" spans="2:3" ht="6" customHeight="1" x14ac:dyDescent="0.25"/>
    <row r="38" spans="2:3" ht="21.75" customHeight="1" x14ac:dyDescent="0.25">
      <c r="B38" s="87" t="s">
        <v>106</v>
      </c>
      <c r="C38" s="88"/>
    </row>
    <row r="39" spans="2:3" ht="60" customHeight="1" x14ac:dyDescent="0.25">
      <c r="B39" s="1" t="s">
        <v>107</v>
      </c>
      <c r="C39" s="1"/>
    </row>
    <row r="40" spans="2:3" ht="6" customHeight="1" x14ac:dyDescent="0.25"/>
  </sheetData>
  <mergeCells count="13">
    <mergeCell ref="B33:C33"/>
    <mergeCell ref="B36:C36"/>
    <mergeCell ref="B39:C39"/>
    <mergeCell ref="B18:C18"/>
    <mergeCell ref="B21:C21"/>
    <mergeCell ref="B24:C24"/>
    <mergeCell ref="B27:C27"/>
    <mergeCell ref="B30:C30"/>
    <mergeCell ref="B2:C2"/>
    <mergeCell ref="B6:C6"/>
    <mergeCell ref="B9:C9"/>
    <mergeCell ref="B12:C12"/>
    <mergeCell ref="B15:C15"/>
  </mergeCells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Aufgabenliste</vt:lpstr>
      <vt:lpstr>Dashboard</vt:lpstr>
      <vt:lpstr>Anleitung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Sergio Jiménez Canales</cp:lastModifiedBy>
  <cp:revision>0</cp:revision>
  <dcterms:created xsi:type="dcterms:W3CDTF">2026-08-23T15:27:10Z</dcterms:created>
  <dcterms:modified xsi:type="dcterms:W3CDTF">2026-08-23T16:04:12Z</dcterms:modified>
  <dc:language>en-US</dc:language>
</cp:coreProperties>
</file>