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ndenzettel" sheetId="1" state="visible" r:id="rId3"/>
    <sheet name="Listen" sheetId="2" state="visible" r:id="rId4"/>
  </sheets>
  <definedNames>
    <definedName function="false" hidden="false" localSheetId="0" name="_xlnm.Print_Titles" vbProcedure="false">Stundenzettel!$1:$11</definedName>
    <definedName function="false" hidden="true" localSheetId="0" name="_xlnm._FilterDatabase" vbProcedure="false">Stundenzettel!$A$11:$J$42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<sst xmlns="http://schemas.openxmlformats.org/spreadsheetml/2006/main" count="76" uniqueCount="62">
  <si>
    <t xml:space="preserve">STUNDENZETTEL</t>
  </si>
  <si>
    <t xml:space="preserve">Arbeitszeitnachweis  ·  Monatliche Zeiterfassung</t>
  </si>
  <si>
    <t xml:space="preserve">Firma</t>
  </si>
  <si>
    <t xml:space="preserve">Muster GmbH</t>
  </si>
  <si>
    <t xml:space="preserve">Monat</t>
  </si>
  <si>
    <t xml:space="preserve">Januar</t>
  </si>
  <si>
    <t xml:space="preserve">Mitarbeiter/in</t>
  </si>
  <si>
    <t xml:space="preserve">Max Mustermann</t>
  </si>
  <si>
    <t xml:space="preserve">Jahr</t>
  </si>
  <si>
    <t xml:space="preserve">Personal-Nr.</t>
  </si>
  <si>
    <t xml:space="preserve">MA-0427</t>
  </si>
  <si>
    <t xml:space="preserve">Soll-Std./Tag</t>
  </si>
  <si>
    <t xml:space="preserve">Abteilung</t>
  </si>
  <si>
    <t xml:space="preserve">Vertrieb</t>
  </si>
  <si>
    <t xml:space="preserve">Zeitraum</t>
  </si>
  <si>
    <t xml:space="preserve">Beginn/Ende als Uhrzeit (hh:mm), Pause in Minuten eingeben. Ist-, Soll- und Saldo-Stunden berechnen sich automatisch. Monat und Jahr oben ändern – die Tage aktualisieren sich von selbst. Wochenenden sind farblich hinterlegt.</t>
  </si>
  <si>
    <t xml:space="preserve">Datum</t>
  </si>
  <si>
    <t xml:space="preserve">Wochen-
tag</t>
  </si>
  <si>
    <t xml:space="preserve">Status</t>
  </si>
  <si>
    <t xml:space="preserve">Beginn</t>
  </si>
  <si>
    <t xml:space="preserve">Ende</t>
  </si>
  <si>
    <t xml:space="preserve">Pause
(Min.)</t>
  </si>
  <si>
    <t xml:space="preserve">Ist
(Std.)</t>
  </si>
  <si>
    <t xml:space="preserve">Soll
(Std.)</t>
  </si>
  <si>
    <t xml:space="preserve">Saldo
(Std.)</t>
  </si>
  <si>
    <t xml:space="preserve">Tätigkeit / Notiz</t>
  </si>
  <si>
    <t xml:space="preserve">Feiertag</t>
  </si>
  <si>
    <t xml:space="preserve">Neujahr</t>
  </si>
  <si>
    <t xml:space="preserve">Arbeit</t>
  </si>
  <si>
    <t xml:space="preserve">Projektmeeting</t>
  </si>
  <si>
    <t xml:space="preserve">Angebotserstellung</t>
  </si>
  <si>
    <t xml:space="preserve">Arzttermin</t>
  </si>
  <si>
    <t xml:space="preserve">Urlaub</t>
  </si>
  <si>
    <t xml:space="preserve">Krank</t>
  </si>
  <si>
    <t xml:space="preserve">Krankmeldung</t>
  </si>
  <si>
    <t xml:space="preserve">Monatsauswertung – Stunden</t>
  </si>
  <si>
    <t xml:space="preserve">Monatsauswertung – Tage</t>
  </si>
  <si>
    <t xml:space="preserve">Ist-Stunden gesamt</t>
  </si>
  <si>
    <t xml:space="preserve">Arbeitstage (erfasst)</t>
  </si>
  <si>
    <t xml:space="preserve">Soll-Stunden gesamt</t>
  </si>
  <si>
    <t xml:space="preserve">Urlaubstage</t>
  </si>
  <si>
    <t xml:space="preserve">Saldo (Über-/Minusstunden)</t>
  </si>
  <si>
    <t xml:space="preserve">Kranktage</t>
  </si>
  <si>
    <t xml:space="preserve">Feiertage</t>
  </si>
  <si>
    <t xml:space="preserve">Datum, Unterschrift Mitarbeiter/in</t>
  </si>
  <si>
    <t xml:space="preserve">Datum, Unterschrift Vorgesetzte/r</t>
  </si>
  <si>
    <t xml:space="preserve">Hinweis: Vorlage zur Arbeitszeiterfassung – Angaben ohne Gewähr, keine Rechts- oder Steuerberatung. Feiertage bitte je Bundesland manuell als Status „Feiertag“ setzen.</t>
  </si>
  <si>
    <t xml:space="preserve">Listen &amp; Parameter</t>
  </si>
  <si>
    <t xml:space="preserve">Statuswerte speisen das Dropdown im Blatt „Stundenzettel“. Monatsliste steuert die Monatsauswahl.</t>
  </si>
  <si>
    <t xml:space="preserve">Monate</t>
  </si>
  <si>
    <t xml:space="preserve">Februar</t>
  </si>
  <si>
    <t xml:space="preserve">März</t>
  </si>
  <si>
    <t xml:space="preserve">April</t>
  </si>
  <si>
    <t xml:space="preserve">Frei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</si>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</sst>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dd\.mm\.yyyy"/>
    <numFmt numFmtId="167" formatCode="hh:mm"/>
    <numFmt numFmtId="168" formatCode="0"/>
    <numFmt numFmtId="169" formatCode="[h]:mm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0.5"/>
      <color rgb="FFFFFFFF"/>
      <name val="Calibri"/>
      <family val="0"/>
      <charset val="1"/>
    </font>
    <font>
      <b val="true"/>
      <sz val="9.5"/>
      <color rgb="FF5A4A4F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10"/>
      <color rgb="FF1A1A1A"/>
      <name val="Calibri"/>
      <family val="0"/>
      <charset val="1"/>
    </font>
    <font>
      <b val="true"/>
      <sz val="10"/>
      <color rgb="FF7A2E43"/>
      <name val="Calibri"/>
      <family val="0"/>
      <charset val="1"/>
    </font>
    <font>
      <sz val="9"/>
      <color rgb="FF4A3E42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11"/>
      <color rgb="FF7A2E43"/>
      <name val="Calibri"/>
      <family val="0"/>
      <charset val="1"/>
    </font>
    <font>
      <i val="true"/>
      <sz val="9"/>
      <color rgb="FF6A5B60"/>
      <name val="Calibri"/>
      <family val="0"/>
      <charset val="1"/>
    </font>
    <font>
      <i val="true"/>
      <sz val="8.5"/>
      <color rgb="FF7A6A6F"/>
      <name val="Calibri"/>
      <family val="0"/>
      <charset val="1"/>
    </font>
    <font>
      <b val="true"/>
      <sz val="13"/>
      <color rgb="FF7A2E43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7A2E43"/>
        <bgColor rgb="FF8A2A20"/>
      </patternFill>
    </fill>
    <fill>
      <patternFill patternType="solid">
        <fgColor rgb="FF9C4459"/>
        <bgColor rgb="FFA5342B"/>
      </patternFill>
    </fill>
    <fill>
      <patternFill patternType="solid">
        <fgColor rgb="FFF5EFF1"/>
        <bgColor rgb="FFF7EEF1"/>
      </patternFill>
    </fill>
    <fill>
      <patternFill patternType="solid">
        <fgColor rgb="FFFFFFFF"/>
        <bgColor rgb="FFF6F1F3"/>
      </patternFill>
    </fill>
    <fill>
      <patternFill patternType="solid">
        <fgColor rgb="FFF7EEF1"/>
        <bgColor rgb="FFF5EFF1"/>
      </patternFill>
    </fill>
    <fill>
      <patternFill patternType="solid">
        <fgColor rgb="FFECE6E8"/>
        <bgColor rgb="FFEDE8EA"/>
      </patternFill>
    </fill>
    <fill>
      <patternFill patternType="solid">
        <fgColor rgb="FFF6F1F3"/>
        <bgColor rgb="FFF5EFF1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2C7CC"/>
      </left>
      <right style="thin">
        <color rgb="FFD2C7CC"/>
      </right>
      <top style="thin">
        <color rgb="FFD2C7CC"/>
      </top>
      <bottom style="thin">
        <color rgb="FFD2C7CC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D2C7CC"/>
      </top>
      <bottom style="medium">
        <color rgb="FF5E2233"/>
      </bottom>
      <diagonal/>
    </border>
    <border diagonalUp="false" diagonalDown="false">
      <left/>
      <right/>
      <top/>
      <bottom style="medium">
        <color rgb="FF7A2E43"/>
      </bottom>
      <diagonal/>
    </border>
    <border diagonalUp="false" diagonalDown="false">
      <left/>
      <right/>
      <top/>
      <bottom style="thin">
        <color rgb="FF7A6A6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9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1">
    <dxf>
      <fill>
        <patternFill patternType="solid">
          <fgColor rgb="FF7A2E43"/>
          <bgColor rgb="FF000000"/>
        </patternFill>
      </fill>
    </dxf>
    <dxf>
      <fill>
        <patternFill patternType="solid">
          <fgColor rgb="FFEDE8EA"/>
          <bgColor rgb="FF000000"/>
        </patternFill>
      </fill>
    </dxf>
    <dxf>
      <fill>
        <patternFill patternType="solid">
          <fgColor rgb="FFF5EFF1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A1A1A"/>
          <bgColor rgb="FF000000"/>
        </patternFill>
      </fill>
    </dxf>
    <dxf>
      <fill>
        <patternFill patternType="solid">
          <fgColor rgb="FFECE6E8"/>
          <bgColor rgb="FF000000"/>
        </patternFill>
      </fill>
    </dxf>
    <dxf>
      <fill>
        <patternFill patternType="solid">
          <fgColor rgb="FFDCE7F1"/>
          <bgColor rgb="FF000000"/>
        </patternFill>
      </fill>
    </dxf>
    <dxf>
      <fill>
        <patternFill patternType="solid">
          <fgColor rgb="FFF3D2CE"/>
          <bgColor rgb="FF000000"/>
        </patternFill>
      </fill>
    </dxf>
    <dxf>
      <fill>
        <patternFill patternType="solid">
          <fgColor rgb="FFFBE7C4"/>
          <bgColor rgb="FF000000"/>
        </patternFill>
      </fill>
    </dxf>
    <dxf>
      <fill>
        <patternFill patternType="solid">
          <fgColor rgb="FF1F4E79"/>
          <bgColor rgb="FF000000"/>
        </patternFill>
      </fill>
    </dxf>
    <dxf>
      <fill>
        <patternFill patternType="solid">
          <fgColor rgb="FF7A5200"/>
          <bgColor rgb="FF000000"/>
        </patternFill>
      </fill>
    </dxf>
    <dxf>
      <fill>
        <patternFill patternType="solid">
          <fgColor rgb="FF8A2A20"/>
          <bgColor rgb="FF000000"/>
        </patternFill>
      </fill>
    </dxf>
    <dxf>
      <fill>
        <patternFill patternType="solid">
          <fgColor rgb="FF1F5C8B"/>
          <bgColor rgb="FF000000"/>
        </patternFill>
      </fill>
    </dxf>
    <dxf>
      <fill>
        <patternFill patternType="solid">
          <fgColor rgb="FFA5342B"/>
          <bgColor rgb="FF000000"/>
        </patternFill>
      </fill>
    </dxf>
    <dxf>
      <fill>
        <patternFill>
          <bgColor rgb="FFEDE8EA"/>
        </patternFill>
      </fill>
    </dxf>
    <dxf>
      <font>
        <name val="Calibri"/>
        <charset val="1"/>
        <family val="0"/>
        <b val="1"/>
        <color rgb="FF1F4E79"/>
      </font>
      <fill>
        <patternFill>
          <bgColor rgb="FFDCE7F1"/>
        </patternFill>
      </fill>
    </dxf>
    <dxf>
      <font>
        <name val="Calibri"/>
        <charset val="1"/>
        <family val="0"/>
        <b val="1"/>
        <color rgb="FF8A2A20"/>
      </font>
      <fill>
        <patternFill>
          <bgColor rgb="FFF3D2CE"/>
        </patternFill>
      </fill>
    </dxf>
    <dxf>
      <font>
        <name val="Calibri"/>
        <charset val="1"/>
        <family val="0"/>
        <b val="1"/>
        <color rgb="FF7A5200"/>
      </font>
      <fill>
        <patternFill>
          <bgColor rgb="FFFBE7C4"/>
        </patternFill>
      </fill>
    </dxf>
    <dxf>
      <font>
        <name val="Calibri"/>
        <charset val="1"/>
        <family val="0"/>
        <b val="1"/>
        <color rgb="FF4A4A4A"/>
      </font>
      <fill>
        <patternFill>
          <bgColor rgb="FFE6E6E9"/>
        </patternFill>
      </fill>
    </dxf>
    <dxf>
      <font>
        <b val="1"/>
        <color rgb="FF1F5C8B"/>
      </font>
    </dxf>
    <dxf>
      <font>
        <b val="1"/>
        <color rgb="FFA5342B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5200"/>
      <rgbColor rgb="FF7A2E43"/>
      <rgbColor rgb="FF008080"/>
      <rgbColor rgb="FFD2C7CC"/>
      <rgbColor rgb="FF6A5B60"/>
      <rgbColor rgb="FF9999FF"/>
      <rgbColor rgb="FF9C4459"/>
      <rgbColor rgb="FFF6F1F3"/>
      <rgbColor rgb="FFDCE7F1"/>
      <rgbColor rgb="FF5E2233"/>
      <rgbColor rgb="FFFF8080"/>
      <rgbColor rgb="FF1F5C8B"/>
      <rgbColor rgb="FFECE6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9"/>
      <rgbColor rgb="FFEDE8EA"/>
      <rgbColor rgb="FFFBE7C4"/>
      <rgbColor rgb="FFF5EFF1"/>
      <rgbColor rgb="FFF7EEF1"/>
      <rgbColor rgb="FFCC99FF"/>
      <rgbColor rgb="FFF3D2CE"/>
      <rgbColor rgb="FF3366FF"/>
      <rgbColor rgb="FF33CCCC"/>
      <rgbColor rgb="FF99CC00"/>
      <rgbColor rgb="FFFFCC00"/>
      <rgbColor rgb="FFFF9900"/>
      <rgbColor rgb="FFFF6600"/>
      <rgbColor rgb="FF7A6A6F"/>
      <rgbColor rgb="FF969696"/>
      <rgbColor rgb="FF4A4A4A"/>
      <rgbColor rgb="FF339966"/>
      <rgbColor rgb="FF5A4A4F"/>
      <rgbColor rgb="FF1A1A1A"/>
      <rgbColor rgb="FF8A2A20"/>
      <rgbColor rgb="FFA5342B"/>
      <rgbColor rgb="FF1F4E79"/>
      <rgbColor rgb="FF4A3E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6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37" activePane="bottomLeft" state="frozen"/>
      <selection pane="topLeft" activeCell="A1" activeCellId="0" sqref="A1"/>
      <selection pane="bottomLeft" activeCell="E14" activeCellId="0" sqref="E1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9"/>
    <col collapsed="false" customWidth="true" hidden="false" outlineLevel="0" max="3" min="3" style="1" width="12"/>
    <col collapsed="false" customWidth="true" hidden="false" outlineLevel="0" max="5" min="4" style="1" width="9"/>
    <col collapsed="false" customWidth="true" hidden="false" outlineLevel="0" max="9" min="6" style="1" width="8"/>
    <col collapsed="false" customWidth="true" hidden="false" outlineLevel="0" max="10" min="10" style="1" width="18.14"/>
    <col collapsed="false" customWidth="true" hidden="true" outlineLevel="0" max="12" min="12" style="1" width="13"/>
  </cols>
  <sheetData>
    <row r="1" customFormat="false" ht="37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6" hidden="false" customHeight="true" outlineLevel="0" collapsed="false"/>
    <row r="4" customFormat="false" ht="15" hidden="false" customHeight="true" outlineLevel="0" collapsed="false">
      <c r="A4" s="4" t="s">
        <v>2</v>
      </c>
      <c r="B4" s="5" t="s">
        <v>3</v>
      </c>
      <c r="C4" s="5"/>
      <c r="D4" s="5"/>
      <c r="G4" s="4" t="s">
        <v>4</v>
      </c>
      <c r="H4" s="6" t="s">
        <v>5</v>
      </c>
      <c r="I4" s="6"/>
      <c r="J4" s="6"/>
      <c r="L4" s="1" t="n">
        <f aca="false">IFERROR(MATCH($H$4,Listen!$G$5:$G$16,0),1)</f>
        <v>1</v>
      </c>
    </row>
    <row r="5" customFormat="false" ht="15" hidden="false" customHeight="true" outlineLevel="0" collapsed="false">
      <c r="A5" s="4" t="s">
        <v>6</v>
      </c>
      <c r="B5" s="5" t="s">
        <v>7</v>
      </c>
      <c r="C5" s="5"/>
      <c r="D5" s="5"/>
      <c r="G5" s="4" t="s">
        <v>8</v>
      </c>
      <c r="H5" s="6" t="n">
        <v>2026</v>
      </c>
      <c r="I5" s="6"/>
      <c r="J5" s="6"/>
    </row>
    <row r="6" customFormat="false" ht="23.25" hidden="false" customHeight="true" outlineLevel="0" collapsed="false">
      <c r="A6" s="4" t="s">
        <v>9</v>
      </c>
      <c r="B6" s="5" t="s">
        <v>10</v>
      </c>
      <c r="C6" s="5"/>
      <c r="D6" s="5"/>
      <c r="G6" s="4" t="s">
        <v>11</v>
      </c>
      <c r="H6" s="7" t="n">
        <v>8</v>
      </c>
      <c r="I6" s="7"/>
      <c r="J6" s="7"/>
    </row>
    <row r="7" customFormat="false" ht="15" hidden="false" customHeight="true" outlineLevel="0" collapsed="false">
      <c r="A7" s="4" t="s">
        <v>12</v>
      </c>
      <c r="B7" s="5" t="s">
        <v>13</v>
      </c>
      <c r="C7" s="5"/>
      <c r="D7" s="5"/>
      <c r="G7" s="4" t="s">
        <v>14</v>
      </c>
      <c r="H7" s="8" t="str">
        <f aca="false">$H$4&amp;" "&amp;$H$5</f>
        <v>Januar 2026</v>
      </c>
      <c r="I7" s="8"/>
      <c r="J7" s="8"/>
    </row>
    <row r="8" customFormat="false" ht="6" hidden="false" customHeight="true" outlineLevel="0" collapsed="false"/>
    <row r="9" customFormat="false" ht="25.5" hidden="false" customHeight="true" outlineLevel="0" collapsed="false">
      <c r="A9" s="9" t="s">
        <v>15</v>
      </c>
      <c r="B9" s="9"/>
      <c r="C9" s="9"/>
      <c r="D9" s="9"/>
      <c r="E9" s="9"/>
      <c r="F9" s="9"/>
      <c r="G9" s="9"/>
      <c r="H9" s="9"/>
      <c r="I9" s="9"/>
      <c r="J9" s="9"/>
    </row>
    <row r="10" customFormat="false" ht="6" hidden="false" customHeight="true" outlineLevel="0" collapsed="false"/>
    <row r="11" customFormat="false" ht="30" hidden="false" customHeight="true" outlineLevel="0" collapsed="false">
      <c r="A11" s="10" t="s">
        <v>16</v>
      </c>
      <c r="B11" s="10" t="s">
        <v>17</v>
      </c>
      <c r="C11" s="10" t="s">
        <v>18</v>
      </c>
      <c r="D11" s="10" t="s">
        <v>19</v>
      </c>
      <c r="E11" s="10" t="s">
        <v>20</v>
      </c>
      <c r="F11" s="10" t="s">
        <v>21</v>
      </c>
      <c r="G11" s="10" t="s">
        <v>22</v>
      </c>
      <c r="H11" s="10" t="s">
        <v>23</v>
      </c>
      <c r="I11" s="10" t="s">
        <v>24</v>
      </c>
      <c r="J11" s="10" t="s">
        <v>25</v>
      </c>
    </row>
    <row r="12" customFormat="false" ht="15.75" hidden="false" customHeight="true" outlineLevel="0" collapsed="false">
      <c r="A12" s="11" t="n">
        <f aca="false">IF(1&lt;=DAY(EOMONTH(DATE($H$5,$L$4,1),0)),DATE($H$5,$L$4,1)+1-1,"")</f>
        <v>46023</v>
      </c>
      <c r="B12" s="12" t="str">
        <f aca="false">IF($A12="","",CHOOSE(WEEKDAY($A12,2),"Mo","Di","Mi","Do","Fr","Sa","So"))</f>
        <v>Do</v>
      </c>
      <c r="C12" s="13" t="s">
        <v>26</v>
      </c>
      <c r="D12" s="14"/>
      <c r="E12" s="14"/>
      <c r="F12" s="15"/>
      <c r="G12" s="16" t="n">
        <f aca="false">IF($A12="","",IF(OR($C12="Urlaub",$C12="Krank"),$H12,IF(OR($C12="Feiertag",$C12="Frei"),0,IF(OR($D12="",$E12=""),0,MOD($E12-$D12,1)-IF($F12="",0,$F12)/1440))))</f>
        <v>0</v>
      </c>
      <c r="H12" s="16" t="n">
        <f aca="false">IF($A12="","",IF(OR($B12="Sa",$B12="So",$C12="Feiertag",$C12="Frei"),0,IF(OR($C12&lt;&gt;"",$D12&lt;&gt;""),$H$6/24,0)))</f>
        <v>0</v>
      </c>
      <c r="I12" s="17" t="str">
        <f aca="false">IF($A12="","",IF(($G12-$H12)=0,"0:00",IF(($G12-$H12)&gt;0,"+","-")&amp;TEXT(ABS(($G12-$H12)),"[h]:mm")))</f>
        <v>0:00</v>
      </c>
      <c r="J12" s="5" t="s">
        <v>27</v>
      </c>
    </row>
    <row r="13" customFormat="false" ht="15.75" hidden="false" customHeight="true" outlineLevel="0" collapsed="false">
      <c r="A13" s="18" t="n">
        <f aca="false">IF(2&lt;=DAY(EOMONTH(DATE($H$5,$L$4,1),0)),DATE($H$5,$L$4,1)+2-1,"")</f>
        <v>46024</v>
      </c>
      <c r="B13" s="12" t="str">
        <f aca="false">IF($A13="","",CHOOSE(WEEKDAY($A13,2),"Mo","Di","Mi","Do","Fr","Sa","So"))</f>
        <v>Fr</v>
      </c>
      <c r="C13" s="19" t="s">
        <v>28</v>
      </c>
      <c r="D13" s="20" t="n">
        <v>0.333333333333333</v>
      </c>
      <c r="E13" s="20" t="n">
        <v>0.695833333333333</v>
      </c>
      <c r="F13" s="21" t="n">
        <v>30</v>
      </c>
      <c r="G13" s="16" t="n">
        <f aca="false">IF($A13="","",IF(OR($C13="Urlaub",$C13="Krank"),$H13,IF(OR($C13="Feiertag",$C13="Frei"),0,IF(OR($D13="",$E13=""),0,MOD($E13-$D13,1)-IF($F13="",0,$F13)/1440))))</f>
        <v>0.341666666666667</v>
      </c>
      <c r="H13" s="16" t="n">
        <f aca="false">IF($A13="","",IF(OR($B13="Sa",$B13="So",$C13="Feiertag",$C13="Frei"),0,IF(OR($C13&lt;&gt;"",$D13&lt;&gt;""),$H$6/24,0)))</f>
        <v>0.333333333333333</v>
      </c>
      <c r="I13" s="17" t="str">
        <f aca="false">IF($A13="","",IF(($G13-$H13)=0,"0:00",IF(($G13-$H13)&gt;0,"+","-")&amp;TEXT(ABS(($G13-$H13)),"[h]:mm")))</f>
        <v>+0:12</v>
      </c>
      <c r="J13" s="22"/>
    </row>
    <row r="14" customFormat="false" ht="15.75" hidden="false" customHeight="true" outlineLevel="0" collapsed="false">
      <c r="A14" s="11" t="n">
        <f aca="false">IF(3&lt;=DAY(EOMONTH(DATE($H$5,$L$4,1),0)),DATE($H$5,$L$4,1)+3-1,"")</f>
        <v>46025</v>
      </c>
      <c r="B14" s="12" t="str">
        <f aca="false">IF($A14="","",CHOOSE(WEEKDAY($A14,2),"Mo","Di","Mi","Do","Fr","Sa","So"))</f>
        <v>Sa</v>
      </c>
      <c r="C14" s="13"/>
      <c r="D14" s="14"/>
      <c r="E14" s="14"/>
      <c r="F14" s="15"/>
      <c r="G14" s="16" t="n">
        <f aca="false">IF($A14="","",IF(OR($C14="Urlaub",$C14="Krank"),$H14,IF(OR($C14="Feiertag",$C14="Frei"),0,IF(OR($D14="",$E14=""),0,MOD($E14-$D14,1)-IF($F14="",0,$F14)/1440))))</f>
        <v>0</v>
      </c>
      <c r="H14" s="16" t="n">
        <f aca="false">IF($A14="","",IF(OR($B14="Sa",$B14="So",$C14="Feiertag",$C14="Frei"),0,IF(OR($C14&lt;&gt;"",$D14&lt;&gt;""),$H$6/24,0)))</f>
        <v>0</v>
      </c>
      <c r="I14" s="17" t="str">
        <f aca="false">IF($A14="","",IF(($G14-$H14)=0,"0:00",IF(($G14-$H14)&gt;0,"+","-")&amp;TEXT(ABS(($G14-$H14)),"[h]:mm")))</f>
        <v>0:00</v>
      </c>
      <c r="J14" s="5"/>
    </row>
    <row r="15" customFormat="false" ht="15.75" hidden="false" customHeight="true" outlineLevel="0" collapsed="false">
      <c r="A15" s="18" t="n">
        <f aca="false">IF(4&lt;=DAY(EOMONTH(DATE($H$5,$L$4,1),0)),DATE($H$5,$L$4,1)+4-1,"")</f>
        <v>46026</v>
      </c>
      <c r="B15" s="12" t="str">
        <f aca="false">IF($A15="","",CHOOSE(WEEKDAY($A15,2),"Mo","Di","Mi","Do","Fr","Sa","So"))</f>
        <v>So</v>
      </c>
      <c r="C15" s="19"/>
      <c r="D15" s="20"/>
      <c r="E15" s="20"/>
      <c r="F15" s="21"/>
      <c r="G15" s="16" t="n">
        <f aca="false">IF($A15="","",IF(OR($C15="Urlaub",$C15="Krank"),$H15,IF(OR($C15="Feiertag",$C15="Frei"),0,IF(OR($D15="",$E15=""),0,MOD($E15-$D15,1)-IF($F15="",0,$F15)/1440))))</f>
        <v>0</v>
      </c>
      <c r="H15" s="16" t="n">
        <f aca="false">IF($A15="","",IF(OR($B15="Sa",$B15="So",$C15="Feiertag",$C15="Frei"),0,IF(OR($C15&lt;&gt;"",$D15&lt;&gt;""),$H$6/24,0)))</f>
        <v>0</v>
      </c>
      <c r="I15" s="17" t="str">
        <f aca="false">IF($A15="","",IF(($G15-$H15)=0,"0:00",IF(($G15-$H15)&gt;0,"+","-")&amp;TEXT(ABS(($G15-$H15)),"[h]:mm")))</f>
        <v>0:00</v>
      </c>
      <c r="J15" s="22"/>
    </row>
    <row r="16" customFormat="false" ht="15.75" hidden="false" customHeight="true" outlineLevel="0" collapsed="false">
      <c r="A16" s="11" t="n">
        <f aca="false">IF(5&lt;=DAY(EOMONTH(DATE($H$5,$L$4,1),0)),DATE($H$5,$L$4,1)+5-1,"")</f>
        <v>46027</v>
      </c>
      <c r="B16" s="12" t="str">
        <f aca="false">IF($A16="","",CHOOSE(WEEKDAY($A16,2),"Mo","Di","Mi","Do","Fr","Sa","So"))</f>
        <v>Mo</v>
      </c>
      <c r="C16" s="13" t="s">
        <v>28</v>
      </c>
      <c r="D16" s="14" t="n">
        <v>0.333333333333333</v>
      </c>
      <c r="E16" s="14" t="n">
        <v>0.708333333333333</v>
      </c>
      <c r="F16" s="15" t="n">
        <v>45</v>
      </c>
      <c r="G16" s="16" t="n">
        <f aca="false">IF($A16="","",IF(OR($C16="Urlaub",$C16="Krank"),$H16,IF(OR($C16="Feiertag",$C16="Frei"),0,IF(OR($D16="",$E16=""),0,MOD($E16-$D16,1)-IF($F16="",0,$F16)/1440))))</f>
        <v>0.34375</v>
      </c>
      <c r="H16" s="16" t="n">
        <f aca="false">IF($A16="","",IF(OR($B16="Sa",$B16="So",$C16="Feiertag",$C16="Frei"),0,IF(OR($C16&lt;&gt;"",$D16&lt;&gt;""),$H$6/24,0)))</f>
        <v>0.333333333333333</v>
      </c>
      <c r="I16" s="17" t="str">
        <f aca="false">IF($A16="","",IF(($G16-$H16)=0,"0:00",IF(($G16-$H16)&gt;0,"+","-")&amp;TEXT(ABS(($G16-$H16)),"[h]:mm")))</f>
        <v>+0:15</v>
      </c>
      <c r="J16" s="5" t="s">
        <v>29</v>
      </c>
    </row>
    <row r="17" customFormat="false" ht="15.75" hidden="false" customHeight="true" outlineLevel="0" collapsed="false">
      <c r="A17" s="18" t="n">
        <f aca="false">IF(6&lt;=DAY(EOMONTH(DATE($H$5,$L$4,1),0)),DATE($H$5,$L$4,1)+6-1,"")</f>
        <v>46028</v>
      </c>
      <c r="B17" s="12" t="str">
        <f aca="false">IF($A17="","",CHOOSE(WEEKDAY($A17,2),"Mo","Di","Mi","Do","Fr","Sa","So"))</f>
        <v>Di</v>
      </c>
      <c r="C17" s="19" t="s">
        <v>28</v>
      </c>
      <c r="D17" s="20" t="n">
        <v>0.3125</v>
      </c>
      <c r="E17" s="20" t="n">
        <v>0.666666666666667</v>
      </c>
      <c r="F17" s="21" t="n">
        <v>30</v>
      </c>
      <c r="G17" s="16" t="n">
        <f aca="false">IF($A17="","",IF(OR($C17="Urlaub",$C17="Krank"),$H17,IF(OR($C17="Feiertag",$C17="Frei"),0,IF(OR($D17="",$E17=""),0,MOD($E17-$D17,1)-IF($F17="",0,$F17)/1440))))</f>
        <v>0.333333333333333</v>
      </c>
      <c r="H17" s="16" t="n">
        <f aca="false">IF($A17="","",IF(OR($B17="Sa",$B17="So",$C17="Feiertag",$C17="Frei"),0,IF(OR($C17&lt;&gt;"",$D17&lt;&gt;""),$H$6/24,0)))</f>
        <v>0.333333333333333</v>
      </c>
      <c r="I17" s="17" t="str">
        <f aca="false">IF($A17="","",IF(($G17-$H17)=0,"0:00",IF(($G17-$H17)&gt;0,"+","-")&amp;TEXT(ABS(($G17-$H17)),"[h]:mm")))</f>
        <v>0:00</v>
      </c>
      <c r="J17" s="22"/>
    </row>
    <row r="18" customFormat="false" ht="15.75" hidden="false" customHeight="true" outlineLevel="0" collapsed="false">
      <c r="A18" s="11" t="n">
        <f aca="false">IF(7&lt;=DAY(EOMONTH(DATE($H$5,$L$4,1),0)),DATE($H$5,$L$4,1)+7-1,"")</f>
        <v>46029</v>
      </c>
      <c r="B18" s="12" t="str">
        <f aca="false">IF($A18="","",CHOOSE(WEEKDAY($A18,2),"Mo","Di","Mi","Do","Fr","Sa","So"))</f>
        <v>Mi</v>
      </c>
      <c r="C18" s="13" t="s">
        <v>28</v>
      </c>
      <c r="D18" s="14" t="n">
        <v>0.34375</v>
      </c>
      <c r="E18" s="14" t="n">
        <v>0.697916666666667</v>
      </c>
      <c r="F18" s="15" t="n">
        <v>30</v>
      </c>
      <c r="G18" s="16" t="n">
        <f aca="false">IF($A18="","",IF(OR($C18="Urlaub",$C18="Krank"),$H18,IF(OR($C18="Feiertag",$C18="Frei"),0,IF(OR($D18="",$E18=""),0,MOD($E18-$D18,1)-IF($F18="",0,$F18)/1440))))</f>
        <v>0.333333333333333</v>
      </c>
      <c r="H18" s="16" t="n">
        <f aca="false">IF($A18="","",IF(OR($B18="Sa",$B18="So",$C18="Feiertag",$C18="Frei"),0,IF(OR($C18&lt;&gt;"",$D18&lt;&gt;""),$H$6/24,0)))</f>
        <v>0.333333333333333</v>
      </c>
      <c r="I18" s="17" t="str">
        <f aca="false">IF($A18="","",IF(($G18-$H18)=0,"0:00",IF(($G18-$H18)&gt;0,"+","-")&amp;TEXT(ABS(($G18-$H18)),"[h]:mm")))</f>
        <v>0:00</v>
      </c>
      <c r="J18" s="5"/>
    </row>
    <row r="19" customFormat="false" ht="15.75" hidden="false" customHeight="true" outlineLevel="0" collapsed="false">
      <c r="A19" s="18" t="n">
        <f aca="false">IF(8&lt;=DAY(EOMONTH(DATE($H$5,$L$4,1),0)),DATE($H$5,$L$4,1)+8-1,"")</f>
        <v>46030</v>
      </c>
      <c r="B19" s="12" t="str">
        <f aca="false">IF($A19="","",CHOOSE(WEEKDAY($A19,2),"Mo","Di","Mi","Do","Fr","Sa","So"))</f>
        <v>Do</v>
      </c>
      <c r="C19" s="19" t="s">
        <v>28</v>
      </c>
      <c r="D19" s="20" t="n">
        <v>0.333333333333333</v>
      </c>
      <c r="E19" s="20" t="n">
        <v>0.75</v>
      </c>
      <c r="F19" s="21" t="n">
        <v>45</v>
      </c>
      <c r="G19" s="16" t="n">
        <f aca="false">IF($A19="","",IF(OR($C19="Urlaub",$C19="Krank"),$H19,IF(OR($C19="Feiertag",$C19="Frei"),0,IF(OR($D19="",$E19=""),0,MOD($E19-$D19,1)-IF($F19="",0,$F19)/1440))))</f>
        <v>0.385416666666667</v>
      </c>
      <c r="H19" s="16" t="n">
        <f aca="false">IF($A19="","",IF(OR($B19="Sa",$B19="So",$C19="Feiertag",$C19="Frei"),0,IF(OR($C19&lt;&gt;"",$D19&lt;&gt;""),$H$6/24,0)))</f>
        <v>0.333333333333333</v>
      </c>
      <c r="I19" s="17" t="str">
        <f aca="false">IF($A19="","",IF(($G19-$H19)=0,"0:00",IF(($G19-$H19)&gt;0,"+","-")&amp;TEXT(ABS(($G19-$H19)),"[h]:mm")))</f>
        <v>+1:15</v>
      </c>
      <c r="J19" s="22" t="s">
        <v>30</v>
      </c>
    </row>
    <row r="20" customFormat="false" ht="15.75" hidden="false" customHeight="true" outlineLevel="0" collapsed="false">
      <c r="A20" s="11" t="n">
        <f aca="false">IF(9&lt;=DAY(EOMONTH(DATE($H$5,$L$4,1),0)),DATE($H$5,$L$4,1)+9-1,"")</f>
        <v>46031</v>
      </c>
      <c r="B20" s="12" t="str">
        <f aca="false">IF($A20="","",CHOOSE(WEEKDAY($A20,2),"Mo","Di","Mi","Do","Fr","Sa","So"))</f>
        <v>Fr</v>
      </c>
      <c r="C20" s="13" t="s">
        <v>28</v>
      </c>
      <c r="D20" s="14" t="n">
        <v>0.333333333333333</v>
      </c>
      <c r="E20" s="14" t="n">
        <v>0.583333333333333</v>
      </c>
      <c r="F20" s="15" t="n">
        <v>30</v>
      </c>
      <c r="G20" s="16" t="n">
        <f aca="false">IF($A20="","",IF(OR($C20="Urlaub",$C20="Krank"),$H20,IF(OR($C20="Feiertag",$C20="Frei"),0,IF(OR($D20="",$E20=""),0,MOD($E20-$D20,1)-IF($F20="",0,$F20)/1440))))</f>
        <v>0.229166666666667</v>
      </c>
      <c r="H20" s="16" t="n">
        <f aca="false">IF($A20="","",IF(OR($B20="Sa",$B20="So",$C20="Feiertag",$C20="Frei"),0,IF(OR($C20&lt;&gt;"",$D20&lt;&gt;""),$H$6/24,0)))</f>
        <v>0.333333333333333</v>
      </c>
      <c r="I20" s="17" t="str">
        <f aca="false">IF($A20="","",IF(($G20-$H20)=0,"0:00",IF(($G20-$H20)&gt;0,"+","-")&amp;TEXT(ABS(($G20-$H20)),"[h]:mm")))</f>
        <v>-2:30</v>
      </c>
      <c r="J20" s="5" t="s">
        <v>31</v>
      </c>
    </row>
    <row r="21" customFormat="false" ht="15.75" hidden="false" customHeight="true" outlineLevel="0" collapsed="false">
      <c r="A21" s="18" t="n">
        <f aca="false">IF(10&lt;=DAY(EOMONTH(DATE($H$5,$L$4,1),0)),DATE($H$5,$L$4,1)+10-1,"")</f>
        <v>46032</v>
      </c>
      <c r="B21" s="12" t="str">
        <f aca="false">IF($A21="","",CHOOSE(WEEKDAY($A21,2),"Mo","Di","Mi","Do","Fr","Sa","So"))</f>
        <v>Sa</v>
      </c>
      <c r="C21" s="19"/>
      <c r="D21" s="20"/>
      <c r="E21" s="20"/>
      <c r="F21" s="21"/>
      <c r="G21" s="16" t="n">
        <f aca="false">IF($A21="","",IF(OR($C21="Urlaub",$C21="Krank"),$H21,IF(OR($C21="Feiertag",$C21="Frei"),0,IF(OR($D21="",$E21=""),0,MOD($E21-$D21,1)-IF($F21="",0,$F21)/1440))))</f>
        <v>0</v>
      </c>
      <c r="H21" s="16" t="n">
        <f aca="false">IF($A21="","",IF(OR($B21="Sa",$B21="So",$C21="Feiertag",$C21="Frei"),0,IF(OR($C21&lt;&gt;"",$D21&lt;&gt;""),$H$6/24,0)))</f>
        <v>0</v>
      </c>
      <c r="I21" s="17" t="str">
        <f aca="false">IF($A21="","",IF(($G21-$H21)=0,"0:00",IF(($G21-$H21)&gt;0,"+","-")&amp;TEXT(ABS(($G21-$H21)),"[h]:mm")))</f>
        <v>0:00</v>
      </c>
      <c r="J21" s="22"/>
    </row>
    <row r="22" customFormat="false" ht="15.75" hidden="false" customHeight="true" outlineLevel="0" collapsed="false">
      <c r="A22" s="11" t="n">
        <f aca="false">IF(11&lt;=DAY(EOMONTH(DATE($H$5,$L$4,1),0)),DATE($H$5,$L$4,1)+11-1,"")</f>
        <v>46033</v>
      </c>
      <c r="B22" s="12" t="str">
        <f aca="false">IF($A22="","",CHOOSE(WEEKDAY($A22,2),"Mo","Di","Mi","Do","Fr","Sa","So"))</f>
        <v>So</v>
      </c>
      <c r="C22" s="13"/>
      <c r="D22" s="14"/>
      <c r="E22" s="14"/>
      <c r="F22" s="15"/>
      <c r="G22" s="16" t="n">
        <f aca="false">IF($A22="","",IF(OR($C22="Urlaub",$C22="Krank"),$H22,IF(OR($C22="Feiertag",$C22="Frei"),0,IF(OR($D22="",$E22=""),0,MOD($E22-$D22,1)-IF($F22="",0,$F22)/1440))))</f>
        <v>0</v>
      </c>
      <c r="H22" s="16" t="n">
        <f aca="false">IF($A22="","",IF(OR($B22="Sa",$B22="So",$C22="Feiertag",$C22="Frei"),0,IF(OR($C22&lt;&gt;"",$D22&lt;&gt;""),$H$6/24,0)))</f>
        <v>0</v>
      </c>
      <c r="I22" s="17" t="str">
        <f aca="false">IF($A22="","",IF(($G22-$H22)=0,"0:00",IF(($G22-$H22)&gt;0,"+","-")&amp;TEXT(ABS(($G22-$H22)),"[h]:mm")))</f>
        <v>0:00</v>
      </c>
      <c r="J22" s="5"/>
    </row>
    <row r="23" customFormat="false" ht="15.75" hidden="false" customHeight="true" outlineLevel="0" collapsed="false">
      <c r="A23" s="18" t="n">
        <f aca="false">IF(12&lt;=DAY(EOMONTH(DATE($H$5,$L$4,1),0)),DATE($H$5,$L$4,1)+12-1,"")</f>
        <v>46034</v>
      </c>
      <c r="B23" s="12" t="str">
        <f aca="false">IF($A23="","",CHOOSE(WEEKDAY($A23,2),"Mo","Di","Mi","Do","Fr","Sa","So"))</f>
        <v>Mo</v>
      </c>
      <c r="C23" s="19" t="s">
        <v>32</v>
      </c>
      <c r="D23" s="20"/>
      <c r="E23" s="20"/>
      <c r="F23" s="21"/>
      <c r="G23" s="16" t="n">
        <f aca="false">IF($A23="","",IF(OR($C23="Urlaub",$C23="Krank"),$H23,IF(OR($C23="Feiertag",$C23="Frei"),0,IF(OR($D23="",$E23=""),0,MOD($E23-$D23,1)-IF($F23="",0,$F23)/1440))))</f>
        <v>0.333333333333333</v>
      </c>
      <c r="H23" s="16" t="n">
        <f aca="false">IF($A23="","",IF(OR($B23="Sa",$B23="So",$C23="Feiertag",$C23="Frei"),0,IF(OR($C23&lt;&gt;"",$D23&lt;&gt;""),$H$6/24,0)))</f>
        <v>0.333333333333333</v>
      </c>
      <c r="I23" s="17" t="str">
        <f aca="false">IF($A23="","",IF(($G23-$H23)=0,"0:00",IF(($G23-$H23)&gt;0,"+","-")&amp;TEXT(ABS(($G23-$H23)),"[h]:mm")))</f>
        <v>0:00</v>
      </c>
      <c r="J23" s="22"/>
    </row>
    <row r="24" customFormat="false" ht="15.75" hidden="false" customHeight="true" outlineLevel="0" collapsed="false">
      <c r="A24" s="11" t="n">
        <f aca="false">IF(13&lt;=DAY(EOMONTH(DATE($H$5,$L$4,1),0)),DATE($H$5,$L$4,1)+13-1,"")</f>
        <v>46035</v>
      </c>
      <c r="B24" s="12" t="str">
        <f aca="false">IF($A24="","",CHOOSE(WEEKDAY($A24,2),"Mo","Di","Mi","Do","Fr","Sa","So"))</f>
        <v>Di</v>
      </c>
      <c r="C24" s="13" t="s">
        <v>32</v>
      </c>
      <c r="D24" s="14"/>
      <c r="E24" s="14"/>
      <c r="F24" s="15"/>
      <c r="G24" s="16" t="n">
        <f aca="false">IF($A24="","",IF(OR($C24="Urlaub",$C24="Krank"),$H24,IF(OR($C24="Feiertag",$C24="Frei"),0,IF(OR($D24="",$E24=""),0,MOD($E24-$D24,1)-IF($F24="",0,$F24)/1440))))</f>
        <v>0.333333333333333</v>
      </c>
      <c r="H24" s="16" t="n">
        <f aca="false">IF($A24="","",IF(OR($B24="Sa",$B24="So",$C24="Feiertag",$C24="Frei"),0,IF(OR($C24&lt;&gt;"",$D24&lt;&gt;""),$H$6/24,0)))</f>
        <v>0.333333333333333</v>
      </c>
      <c r="I24" s="17" t="str">
        <f aca="false">IF($A24="","",IF(($G24-$H24)=0,"0:00",IF(($G24-$H24)&gt;0,"+","-")&amp;TEXT(ABS(($G24-$H24)),"[h]:mm")))</f>
        <v>0:00</v>
      </c>
      <c r="J24" s="5"/>
    </row>
    <row r="25" customFormat="false" ht="15.75" hidden="false" customHeight="true" outlineLevel="0" collapsed="false">
      <c r="A25" s="18" t="n">
        <f aca="false">IF(14&lt;=DAY(EOMONTH(DATE($H$5,$L$4,1),0)),DATE($H$5,$L$4,1)+14-1,"")</f>
        <v>46036</v>
      </c>
      <c r="B25" s="12" t="str">
        <f aca="false">IF($A25="","",CHOOSE(WEEKDAY($A25,2),"Mo","Di","Mi","Do","Fr","Sa","So"))</f>
        <v>Mi</v>
      </c>
      <c r="C25" s="19" t="s">
        <v>28</v>
      </c>
      <c r="D25" s="20" t="n">
        <v>0.333333333333333</v>
      </c>
      <c r="E25" s="20" t="n">
        <v>0.6875</v>
      </c>
      <c r="F25" s="21" t="n">
        <v>30</v>
      </c>
      <c r="G25" s="16" t="n">
        <f aca="false">IF($A25="","",IF(OR($C25="Urlaub",$C25="Krank"),$H25,IF(OR($C25="Feiertag",$C25="Frei"),0,IF(OR($D25="",$E25=""),0,MOD($E25-$D25,1)-IF($F25="",0,$F25)/1440))))</f>
        <v>0.333333333333333</v>
      </c>
      <c r="H25" s="16" t="n">
        <f aca="false">IF($A25="","",IF(OR($B25="Sa",$B25="So",$C25="Feiertag",$C25="Frei"),0,IF(OR($C25&lt;&gt;"",$D25&lt;&gt;""),$H$6/24,0)))</f>
        <v>0.333333333333333</v>
      </c>
      <c r="I25" s="17" t="str">
        <f aca="false">IF($A25="","",IF(($G25-$H25)=0,"0:00",IF(($G25-$H25)&gt;0,"+","-")&amp;TEXT(ABS(($G25-$H25)),"[h]:mm")))</f>
        <v>0:00</v>
      </c>
      <c r="J25" s="22"/>
    </row>
    <row r="26" customFormat="false" ht="15.75" hidden="false" customHeight="true" outlineLevel="0" collapsed="false">
      <c r="A26" s="11" t="n">
        <f aca="false">IF(15&lt;=DAY(EOMONTH(DATE($H$5,$L$4,1),0)),DATE($H$5,$L$4,1)+15-1,"")</f>
        <v>46037</v>
      </c>
      <c r="B26" s="12" t="str">
        <f aca="false">IF($A26="","",CHOOSE(WEEKDAY($A26,2),"Mo","Di","Mi","Do","Fr","Sa","So"))</f>
        <v>Do</v>
      </c>
      <c r="C26" s="13" t="s">
        <v>33</v>
      </c>
      <c r="D26" s="14"/>
      <c r="E26" s="14"/>
      <c r="F26" s="15"/>
      <c r="G26" s="16" t="n">
        <f aca="false">IF($A26="","",IF(OR($C26="Urlaub",$C26="Krank"),$H26,IF(OR($C26="Feiertag",$C26="Frei"),0,IF(OR($D26="",$E26=""),0,MOD($E26-$D26,1)-IF($F26="",0,$F26)/1440))))</f>
        <v>0.333333333333333</v>
      </c>
      <c r="H26" s="16" t="n">
        <f aca="false">IF($A26="","",IF(OR($B26="Sa",$B26="So",$C26="Feiertag",$C26="Frei"),0,IF(OR($C26&lt;&gt;"",$D26&lt;&gt;""),$H$6/24,0)))</f>
        <v>0.333333333333333</v>
      </c>
      <c r="I26" s="17" t="str">
        <f aca="false">IF($A26="","",IF(($G26-$H26)=0,"0:00",IF(($G26-$H26)&gt;0,"+","-")&amp;TEXT(ABS(($G26-$H26)),"[h]:mm")))</f>
        <v>0:00</v>
      </c>
      <c r="J26" s="5" t="s">
        <v>34</v>
      </c>
    </row>
    <row r="27" customFormat="false" ht="15.75" hidden="false" customHeight="true" outlineLevel="0" collapsed="false">
      <c r="A27" s="18" t="n">
        <f aca="false">IF(16&lt;=DAY(EOMONTH(DATE($H$5,$L$4,1),0)),DATE($H$5,$L$4,1)+16-1,"")</f>
        <v>46038</v>
      </c>
      <c r="B27" s="12" t="str">
        <f aca="false">IF($A27="","",CHOOSE(WEEKDAY($A27,2),"Mo","Di","Mi","Do","Fr","Sa","So"))</f>
        <v>Fr</v>
      </c>
      <c r="C27" s="19" t="s">
        <v>28</v>
      </c>
      <c r="D27" s="20" t="n">
        <v>0.333333333333333</v>
      </c>
      <c r="E27" s="20" t="n">
        <v>0.6875</v>
      </c>
      <c r="F27" s="21" t="n">
        <v>30</v>
      </c>
      <c r="G27" s="16" t="n">
        <f aca="false">IF($A27="","",IF(OR($C27="Urlaub",$C27="Krank"),$H27,IF(OR($C27="Feiertag",$C27="Frei"),0,IF(OR($D27="",$E27=""),0,MOD($E27-$D27,1)-IF($F27="",0,$F27)/1440))))</f>
        <v>0.333333333333333</v>
      </c>
      <c r="H27" s="16" t="n">
        <f aca="false">IF($A27="","",IF(OR($B27="Sa",$B27="So",$C27="Feiertag",$C27="Frei"),0,IF(OR($C27&lt;&gt;"",$D27&lt;&gt;""),$H$6/24,0)))</f>
        <v>0.333333333333333</v>
      </c>
      <c r="I27" s="17" t="str">
        <f aca="false">IF($A27="","",IF(($G27-$H27)=0,"0:00",IF(($G27-$H27)&gt;0,"+","-")&amp;TEXT(ABS(($G27-$H27)),"[h]:mm")))</f>
        <v>0:00</v>
      </c>
      <c r="J27" s="22"/>
    </row>
    <row r="28" customFormat="false" ht="15.75" hidden="false" customHeight="true" outlineLevel="0" collapsed="false">
      <c r="A28" s="11" t="n">
        <f aca="false">IF(17&lt;=DAY(EOMONTH(DATE($H$5,$L$4,1),0)),DATE($H$5,$L$4,1)+17-1,"")</f>
        <v>46039</v>
      </c>
      <c r="B28" s="12" t="str">
        <f aca="false">IF($A28="","",CHOOSE(WEEKDAY($A28,2),"Mo","Di","Mi","Do","Fr","Sa","So"))</f>
        <v>Sa</v>
      </c>
      <c r="C28" s="13"/>
      <c r="D28" s="14"/>
      <c r="E28" s="14"/>
      <c r="F28" s="15"/>
      <c r="G28" s="16" t="n">
        <f aca="false">IF($A28="","",IF(OR($C28="Urlaub",$C28="Krank"),$H28,IF(OR($C28="Feiertag",$C28="Frei"),0,IF(OR($D28="",$E28=""),0,MOD($E28-$D28,1)-IF($F28="",0,$F28)/1440))))</f>
        <v>0</v>
      </c>
      <c r="H28" s="16" t="n">
        <f aca="false">IF($A28="","",IF(OR($B28="Sa",$B28="So",$C28="Feiertag",$C28="Frei"),0,IF(OR($C28&lt;&gt;"",$D28&lt;&gt;""),$H$6/24,0)))</f>
        <v>0</v>
      </c>
      <c r="I28" s="17" t="str">
        <f aca="false">IF($A28="","",IF(($G28-$H28)=0,"0:00",IF(($G28-$H28)&gt;0,"+","-")&amp;TEXT(ABS(($G28-$H28)),"[h]:mm")))</f>
        <v>0:00</v>
      </c>
      <c r="J28" s="5"/>
    </row>
    <row r="29" customFormat="false" ht="15.75" hidden="false" customHeight="true" outlineLevel="0" collapsed="false">
      <c r="A29" s="18" t="n">
        <f aca="false">IF(18&lt;=DAY(EOMONTH(DATE($H$5,$L$4,1),0)),DATE($H$5,$L$4,1)+18-1,"")</f>
        <v>46040</v>
      </c>
      <c r="B29" s="12" t="str">
        <f aca="false">IF($A29="","",CHOOSE(WEEKDAY($A29,2),"Mo","Di","Mi","Do","Fr","Sa","So"))</f>
        <v>So</v>
      </c>
      <c r="C29" s="19"/>
      <c r="D29" s="20"/>
      <c r="E29" s="20"/>
      <c r="F29" s="21"/>
      <c r="G29" s="16" t="n">
        <f aca="false">IF($A29="","",IF(OR($C29="Urlaub",$C29="Krank"),$H29,IF(OR($C29="Feiertag",$C29="Frei"),0,IF(OR($D29="",$E29=""),0,MOD($E29-$D29,1)-IF($F29="",0,$F29)/1440))))</f>
        <v>0</v>
      </c>
      <c r="H29" s="16" t="n">
        <f aca="false">IF($A29="","",IF(OR($B29="Sa",$B29="So",$C29="Feiertag",$C29="Frei"),0,IF(OR($C29&lt;&gt;"",$D29&lt;&gt;""),$H$6/24,0)))</f>
        <v>0</v>
      </c>
      <c r="I29" s="17" t="str">
        <f aca="false">IF($A29="","",IF(($G29-$H29)=0,"0:00",IF(($G29-$H29)&gt;0,"+","-")&amp;TEXT(ABS(($G29-$H29)),"[h]:mm")))</f>
        <v>0:00</v>
      </c>
      <c r="J29" s="22"/>
    </row>
    <row r="30" customFormat="false" ht="15.75" hidden="false" customHeight="true" outlineLevel="0" collapsed="false">
      <c r="A30" s="11" t="n">
        <f aca="false">IF(19&lt;=DAY(EOMONTH(DATE($H$5,$L$4,1),0)),DATE($H$5,$L$4,1)+19-1,"")</f>
        <v>46041</v>
      </c>
      <c r="B30" s="12" t="str">
        <f aca="false">IF($A30="","",CHOOSE(WEEKDAY($A30,2),"Mo","Di","Mi","Do","Fr","Sa","So"))</f>
        <v>Mo</v>
      </c>
      <c r="C30" s="13"/>
      <c r="D30" s="14"/>
      <c r="E30" s="14"/>
      <c r="F30" s="15"/>
      <c r="G30" s="16" t="n">
        <f aca="false">IF($A30="","",IF(OR($C30="Urlaub",$C30="Krank"),$H30,IF(OR($C30="Feiertag",$C30="Frei"),0,IF(OR($D30="",$E30=""),0,MOD($E30-$D30,1)-IF($F30="",0,$F30)/1440))))</f>
        <v>0</v>
      </c>
      <c r="H30" s="16" t="n">
        <f aca="false">IF($A30="","",IF(OR($B30="Sa",$B30="So",$C30="Feiertag",$C30="Frei"),0,IF(OR($C30&lt;&gt;"",$D30&lt;&gt;""),$H$6/24,0)))</f>
        <v>0</v>
      </c>
      <c r="I30" s="17" t="str">
        <f aca="false">IF($A30="","",IF(($G30-$H30)=0,"0:00",IF(($G30-$H30)&gt;0,"+","-")&amp;TEXT(ABS(($G30-$H30)),"[h]:mm")))</f>
        <v>0:00</v>
      </c>
      <c r="J30" s="5"/>
    </row>
    <row r="31" customFormat="false" ht="15.75" hidden="false" customHeight="true" outlineLevel="0" collapsed="false">
      <c r="A31" s="18" t="n">
        <f aca="false">IF(20&lt;=DAY(EOMONTH(DATE($H$5,$L$4,1),0)),DATE($H$5,$L$4,1)+20-1,"")</f>
        <v>46042</v>
      </c>
      <c r="B31" s="12" t="str">
        <f aca="false">IF($A31="","",CHOOSE(WEEKDAY($A31,2),"Mo","Di","Mi","Do","Fr","Sa","So"))</f>
        <v>Di</v>
      </c>
      <c r="C31" s="19"/>
      <c r="D31" s="20"/>
      <c r="E31" s="20"/>
      <c r="F31" s="21"/>
      <c r="G31" s="16" t="n">
        <f aca="false">IF($A31="","",IF(OR($C31="Urlaub",$C31="Krank"),$H31,IF(OR($C31="Feiertag",$C31="Frei"),0,IF(OR($D31="",$E31=""),0,MOD($E31-$D31,1)-IF($F31="",0,$F31)/1440))))</f>
        <v>0</v>
      </c>
      <c r="H31" s="16" t="n">
        <f aca="false">IF($A31="","",IF(OR($B31="Sa",$B31="So",$C31="Feiertag",$C31="Frei"),0,IF(OR($C31&lt;&gt;"",$D31&lt;&gt;""),$H$6/24,0)))</f>
        <v>0</v>
      </c>
      <c r="I31" s="17" t="str">
        <f aca="false">IF($A31="","",IF(($G31-$H31)=0,"0:00",IF(($G31-$H31)&gt;0,"+","-")&amp;TEXT(ABS(($G31-$H31)),"[h]:mm")))</f>
        <v>0:00</v>
      </c>
      <c r="J31" s="22"/>
    </row>
    <row r="32" customFormat="false" ht="15.75" hidden="false" customHeight="true" outlineLevel="0" collapsed="false">
      <c r="A32" s="11" t="n">
        <f aca="false">IF(21&lt;=DAY(EOMONTH(DATE($H$5,$L$4,1),0)),DATE($H$5,$L$4,1)+21-1,"")</f>
        <v>46043</v>
      </c>
      <c r="B32" s="12" t="str">
        <f aca="false">IF($A32="","",CHOOSE(WEEKDAY($A32,2),"Mo","Di","Mi","Do","Fr","Sa","So"))</f>
        <v>Mi</v>
      </c>
      <c r="C32" s="13"/>
      <c r="D32" s="14"/>
      <c r="E32" s="14"/>
      <c r="F32" s="15"/>
      <c r="G32" s="16" t="n">
        <f aca="false">IF($A32="","",IF(OR($C32="Urlaub",$C32="Krank"),$H32,IF(OR($C32="Feiertag",$C32="Frei"),0,IF(OR($D32="",$E32=""),0,MOD($E32-$D32,1)-IF($F32="",0,$F32)/1440))))</f>
        <v>0</v>
      </c>
      <c r="H32" s="16" t="n">
        <f aca="false">IF($A32="","",IF(OR($B32="Sa",$B32="So",$C32="Feiertag",$C32="Frei"),0,IF(OR($C32&lt;&gt;"",$D32&lt;&gt;""),$H$6/24,0)))</f>
        <v>0</v>
      </c>
      <c r="I32" s="17" t="str">
        <f aca="false">IF($A32="","",IF(($G32-$H32)=0,"0:00",IF(($G32-$H32)&gt;0,"+","-")&amp;TEXT(ABS(($G32-$H32)),"[h]:mm")))</f>
        <v>0:00</v>
      </c>
      <c r="J32" s="5"/>
    </row>
    <row r="33" customFormat="false" ht="15.75" hidden="false" customHeight="true" outlineLevel="0" collapsed="false">
      <c r="A33" s="18" t="n">
        <f aca="false">IF(22&lt;=DAY(EOMONTH(DATE($H$5,$L$4,1),0)),DATE($H$5,$L$4,1)+22-1,"")</f>
        <v>46044</v>
      </c>
      <c r="B33" s="12" t="str">
        <f aca="false">IF($A33="","",CHOOSE(WEEKDAY($A33,2),"Mo","Di","Mi","Do","Fr","Sa","So"))</f>
        <v>Do</v>
      </c>
      <c r="C33" s="19"/>
      <c r="D33" s="20"/>
      <c r="E33" s="20"/>
      <c r="F33" s="21"/>
      <c r="G33" s="16" t="n">
        <f aca="false">IF($A33="","",IF(OR($C33="Urlaub",$C33="Krank"),$H33,IF(OR($C33="Feiertag",$C33="Frei"),0,IF(OR($D33="",$E33=""),0,MOD($E33-$D33,1)-IF($F33="",0,$F33)/1440))))</f>
        <v>0</v>
      </c>
      <c r="H33" s="16" t="n">
        <f aca="false">IF($A33="","",IF(OR($B33="Sa",$B33="So",$C33="Feiertag",$C33="Frei"),0,IF(OR($C33&lt;&gt;"",$D33&lt;&gt;""),$H$6/24,0)))</f>
        <v>0</v>
      </c>
      <c r="I33" s="17" t="str">
        <f aca="false">IF($A33="","",IF(($G33-$H33)=0,"0:00",IF(($G33-$H33)&gt;0,"+","-")&amp;TEXT(ABS(($G33-$H33)),"[h]:mm")))</f>
        <v>0:00</v>
      </c>
      <c r="J33" s="22"/>
    </row>
    <row r="34" customFormat="false" ht="15.75" hidden="false" customHeight="true" outlineLevel="0" collapsed="false">
      <c r="A34" s="11" t="n">
        <f aca="false">IF(23&lt;=DAY(EOMONTH(DATE($H$5,$L$4,1),0)),DATE($H$5,$L$4,1)+23-1,"")</f>
        <v>46045</v>
      </c>
      <c r="B34" s="12" t="str">
        <f aca="false">IF($A34="","",CHOOSE(WEEKDAY($A34,2),"Mo","Di","Mi","Do","Fr","Sa","So"))</f>
        <v>Fr</v>
      </c>
      <c r="C34" s="13"/>
      <c r="D34" s="14"/>
      <c r="E34" s="14"/>
      <c r="F34" s="15"/>
      <c r="G34" s="16" t="n">
        <f aca="false">IF($A34="","",IF(OR($C34="Urlaub",$C34="Krank"),$H34,IF(OR($C34="Feiertag",$C34="Frei"),0,IF(OR($D34="",$E34=""),0,MOD($E34-$D34,1)-IF($F34="",0,$F34)/1440))))</f>
        <v>0</v>
      </c>
      <c r="H34" s="16" t="n">
        <f aca="false">IF($A34="","",IF(OR($B34="Sa",$B34="So",$C34="Feiertag",$C34="Frei"),0,IF(OR($C34&lt;&gt;"",$D34&lt;&gt;""),$H$6/24,0)))</f>
        <v>0</v>
      </c>
      <c r="I34" s="17" t="str">
        <f aca="false">IF($A34="","",IF(($G34-$H34)=0,"0:00",IF(($G34-$H34)&gt;0,"+","-")&amp;TEXT(ABS(($G34-$H34)),"[h]:mm")))</f>
        <v>0:00</v>
      </c>
      <c r="J34" s="5"/>
    </row>
    <row r="35" customFormat="false" ht="15.75" hidden="false" customHeight="true" outlineLevel="0" collapsed="false">
      <c r="A35" s="18" t="n">
        <f aca="false">IF(24&lt;=DAY(EOMONTH(DATE($H$5,$L$4,1),0)),DATE($H$5,$L$4,1)+24-1,"")</f>
        <v>46046</v>
      </c>
      <c r="B35" s="12" t="str">
        <f aca="false">IF($A35="","",CHOOSE(WEEKDAY($A35,2),"Mo","Di","Mi","Do","Fr","Sa","So"))</f>
        <v>Sa</v>
      </c>
      <c r="C35" s="19"/>
      <c r="D35" s="20"/>
      <c r="E35" s="20"/>
      <c r="F35" s="21"/>
      <c r="G35" s="16" t="n">
        <f aca="false">IF($A35="","",IF(OR($C35="Urlaub",$C35="Krank"),$H35,IF(OR($C35="Feiertag",$C35="Frei"),0,IF(OR($D35="",$E35=""),0,MOD($E35-$D35,1)-IF($F35="",0,$F35)/1440))))</f>
        <v>0</v>
      </c>
      <c r="H35" s="16" t="n">
        <f aca="false">IF($A35="","",IF(OR($B35="Sa",$B35="So",$C35="Feiertag",$C35="Frei"),0,IF(OR($C35&lt;&gt;"",$D35&lt;&gt;""),$H$6/24,0)))</f>
        <v>0</v>
      </c>
      <c r="I35" s="17" t="str">
        <f aca="false">IF($A35="","",IF(($G35-$H35)=0,"0:00",IF(($G35-$H35)&gt;0,"+","-")&amp;TEXT(ABS(($G35-$H35)),"[h]:mm")))</f>
        <v>0:00</v>
      </c>
      <c r="J35" s="22"/>
    </row>
    <row r="36" customFormat="false" ht="15.75" hidden="false" customHeight="true" outlineLevel="0" collapsed="false">
      <c r="A36" s="11" t="n">
        <f aca="false">IF(25&lt;=DAY(EOMONTH(DATE($H$5,$L$4,1),0)),DATE($H$5,$L$4,1)+25-1,"")</f>
        <v>46047</v>
      </c>
      <c r="B36" s="12" t="str">
        <f aca="false">IF($A36="","",CHOOSE(WEEKDAY($A36,2),"Mo","Di","Mi","Do","Fr","Sa","So"))</f>
        <v>So</v>
      </c>
      <c r="C36" s="13"/>
      <c r="D36" s="14"/>
      <c r="E36" s="14"/>
      <c r="F36" s="15"/>
      <c r="G36" s="16" t="n">
        <f aca="false">IF($A36="","",IF(OR($C36="Urlaub",$C36="Krank"),$H36,IF(OR($C36="Feiertag",$C36="Frei"),0,IF(OR($D36="",$E36=""),0,MOD($E36-$D36,1)-IF($F36="",0,$F36)/1440))))</f>
        <v>0</v>
      </c>
      <c r="H36" s="16" t="n">
        <f aca="false">IF($A36="","",IF(OR($B36="Sa",$B36="So",$C36="Feiertag",$C36="Frei"),0,IF(OR($C36&lt;&gt;"",$D36&lt;&gt;""),$H$6/24,0)))</f>
        <v>0</v>
      </c>
      <c r="I36" s="17" t="str">
        <f aca="false">IF($A36="","",IF(($G36-$H36)=0,"0:00",IF(($G36-$H36)&gt;0,"+","-")&amp;TEXT(ABS(($G36-$H36)),"[h]:mm")))</f>
        <v>0:00</v>
      </c>
      <c r="J36" s="5"/>
    </row>
    <row r="37" customFormat="false" ht="15.75" hidden="false" customHeight="true" outlineLevel="0" collapsed="false">
      <c r="A37" s="18" t="n">
        <f aca="false">IF(26&lt;=DAY(EOMONTH(DATE($H$5,$L$4,1),0)),DATE($H$5,$L$4,1)+26-1,"")</f>
        <v>46048</v>
      </c>
      <c r="B37" s="12" t="str">
        <f aca="false">IF($A37="","",CHOOSE(WEEKDAY($A37,2),"Mo","Di","Mi","Do","Fr","Sa","So"))</f>
        <v>Mo</v>
      </c>
      <c r="C37" s="19"/>
      <c r="D37" s="20"/>
      <c r="E37" s="20"/>
      <c r="F37" s="21"/>
      <c r="G37" s="16" t="n">
        <f aca="false">IF($A37="","",IF(OR($C37="Urlaub",$C37="Krank"),$H37,IF(OR($C37="Feiertag",$C37="Frei"),0,IF(OR($D37="",$E37=""),0,MOD($E37-$D37,1)-IF($F37="",0,$F37)/1440))))</f>
        <v>0</v>
      </c>
      <c r="H37" s="16" t="n">
        <f aca="false">IF($A37="","",IF(OR($B37="Sa",$B37="So",$C37="Feiertag",$C37="Frei"),0,IF(OR($C37&lt;&gt;"",$D37&lt;&gt;""),$H$6/24,0)))</f>
        <v>0</v>
      </c>
      <c r="I37" s="17" t="str">
        <f aca="false">IF($A37="","",IF(($G37-$H37)=0,"0:00",IF(($G37-$H37)&gt;0,"+","-")&amp;TEXT(ABS(($G37-$H37)),"[h]:mm")))</f>
        <v>0:00</v>
      </c>
      <c r="J37" s="22"/>
    </row>
    <row r="38" customFormat="false" ht="15.75" hidden="false" customHeight="true" outlineLevel="0" collapsed="false">
      <c r="A38" s="11" t="n">
        <f aca="false">IF(27&lt;=DAY(EOMONTH(DATE($H$5,$L$4,1),0)),DATE($H$5,$L$4,1)+27-1,"")</f>
        <v>46049</v>
      </c>
      <c r="B38" s="12" t="str">
        <f aca="false">IF($A38="","",CHOOSE(WEEKDAY($A38,2),"Mo","Di","Mi","Do","Fr","Sa","So"))</f>
        <v>Di</v>
      </c>
      <c r="C38" s="13"/>
      <c r="D38" s="14"/>
      <c r="E38" s="14"/>
      <c r="F38" s="15"/>
      <c r="G38" s="16" t="n">
        <f aca="false">IF($A38="","",IF(OR($C38="Urlaub",$C38="Krank"),$H38,IF(OR($C38="Feiertag",$C38="Frei"),0,IF(OR($D38="",$E38=""),0,MOD($E38-$D38,1)-IF($F38="",0,$F38)/1440))))</f>
        <v>0</v>
      </c>
      <c r="H38" s="16" t="n">
        <f aca="false">IF($A38="","",IF(OR($B38="Sa",$B38="So",$C38="Feiertag",$C38="Frei"),0,IF(OR($C38&lt;&gt;"",$D38&lt;&gt;""),$H$6/24,0)))</f>
        <v>0</v>
      </c>
      <c r="I38" s="17" t="str">
        <f aca="false">IF($A38="","",IF(($G38-$H38)=0,"0:00",IF(($G38-$H38)&gt;0,"+","-")&amp;TEXT(ABS(($G38-$H38)),"[h]:mm")))</f>
        <v>0:00</v>
      </c>
      <c r="J38" s="5"/>
    </row>
    <row r="39" customFormat="false" ht="15.75" hidden="false" customHeight="true" outlineLevel="0" collapsed="false">
      <c r="A39" s="18" t="n">
        <f aca="false">IF(28&lt;=DAY(EOMONTH(DATE($H$5,$L$4,1),0)),DATE($H$5,$L$4,1)+28-1,"")</f>
        <v>46050</v>
      </c>
      <c r="B39" s="12" t="str">
        <f aca="false">IF($A39="","",CHOOSE(WEEKDAY($A39,2),"Mo","Di","Mi","Do","Fr","Sa","So"))</f>
        <v>Mi</v>
      </c>
      <c r="C39" s="19"/>
      <c r="D39" s="20"/>
      <c r="E39" s="20"/>
      <c r="F39" s="21"/>
      <c r="G39" s="16" t="n">
        <f aca="false">IF($A39="","",IF(OR($C39="Urlaub",$C39="Krank"),$H39,IF(OR($C39="Feiertag",$C39="Frei"),0,IF(OR($D39="",$E39=""),0,MOD($E39-$D39,1)-IF($F39="",0,$F39)/1440))))</f>
        <v>0</v>
      </c>
      <c r="H39" s="16" t="n">
        <f aca="false">IF($A39="","",IF(OR($B39="Sa",$B39="So",$C39="Feiertag",$C39="Frei"),0,IF(OR($C39&lt;&gt;"",$D39&lt;&gt;""),$H$6/24,0)))</f>
        <v>0</v>
      </c>
      <c r="I39" s="17" t="str">
        <f aca="false">IF($A39="","",IF(($G39-$H39)=0,"0:00",IF(($G39-$H39)&gt;0,"+","-")&amp;TEXT(ABS(($G39-$H39)),"[h]:mm")))</f>
        <v>0:00</v>
      </c>
      <c r="J39" s="22"/>
    </row>
    <row r="40" customFormat="false" ht="15.75" hidden="false" customHeight="true" outlineLevel="0" collapsed="false">
      <c r="A40" s="11" t="n">
        <f aca="false">IF(29&lt;=DAY(EOMONTH(DATE($H$5,$L$4,1),0)),DATE($H$5,$L$4,1)+29-1,"")</f>
        <v>46051</v>
      </c>
      <c r="B40" s="12" t="str">
        <f aca="false">IF($A40="","",CHOOSE(WEEKDAY($A40,2),"Mo","Di","Mi","Do","Fr","Sa","So"))</f>
        <v>Do</v>
      </c>
      <c r="C40" s="13"/>
      <c r="D40" s="14"/>
      <c r="E40" s="14"/>
      <c r="F40" s="15"/>
      <c r="G40" s="16" t="n">
        <f aca="false">IF($A40="","",IF(OR($C40="Urlaub",$C40="Krank"),$H40,IF(OR($C40="Feiertag",$C40="Frei"),0,IF(OR($D40="",$E40=""),0,MOD($E40-$D40,1)-IF($F40="",0,$F40)/1440))))</f>
        <v>0</v>
      </c>
      <c r="H40" s="16" t="n">
        <f aca="false">IF($A40="","",IF(OR($B40="Sa",$B40="So",$C40="Feiertag",$C40="Frei"),0,IF(OR($C40&lt;&gt;"",$D40&lt;&gt;""),$H$6/24,0)))</f>
        <v>0</v>
      </c>
      <c r="I40" s="17" t="str">
        <f aca="false">IF($A40="","",IF(($G40-$H40)=0,"0:00",IF(($G40-$H40)&gt;0,"+","-")&amp;TEXT(ABS(($G40-$H40)),"[h]:mm")))</f>
        <v>0:00</v>
      </c>
      <c r="J40" s="5"/>
    </row>
    <row r="41" customFormat="false" ht="15.75" hidden="false" customHeight="true" outlineLevel="0" collapsed="false">
      <c r="A41" s="18" t="n">
        <f aca="false">IF(30&lt;=DAY(EOMONTH(DATE($H$5,$L$4,1),0)),DATE($H$5,$L$4,1)+30-1,"")</f>
        <v>46052</v>
      </c>
      <c r="B41" s="12" t="str">
        <f aca="false">IF($A41="","",CHOOSE(WEEKDAY($A41,2),"Mo","Di","Mi","Do","Fr","Sa","So"))</f>
        <v>Fr</v>
      </c>
      <c r="C41" s="19"/>
      <c r="D41" s="20"/>
      <c r="E41" s="20"/>
      <c r="F41" s="21"/>
      <c r="G41" s="16" t="n">
        <f aca="false">IF($A41="","",IF(OR($C41="Urlaub",$C41="Krank"),$H41,IF(OR($C41="Feiertag",$C41="Frei"),0,IF(OR($D41="",$E41=""),0,MOD($E41-$D41,1)-IF($F41="",0,$F41)/1440))))</f>
        <v>0</v>
      </c>
      <c r="H41" s="16" t="n">
        <f aca="false">IF($A41="","",IF(OR($B41="Sa",$B41="So",$C41="Feiertag",$C41="Frei"),0,IF(OR($C41&lt;&gt;"",$D41&lt;&gt;""),$H$6/24,0)))</f>
        <v>0</v>
      </c>
      <c r="I41" s="17" t="str">
        <f aca="false">IF($A41="","",IF(($G41-$H41)=0,"0:00",IF(($G41-$H41)&gt;0,"+","-")&amp;TEXT(ABS(($G41-$H41)),"[h]:mm")))</f>
        <v>0:00</v>
      </c>
      <c r="J41" s="22"/>
    </row>
    <row r="42" customFormat="false" ht="15.75" hidden="false" customHeight="true" outlineLevel="0" collapsed="false">
      <c r="A42" s="11" t="n">
        <f aca="false">IF(31&lt;=DAY(EOMONTH(DATE($H$5,$L$4,1),0)),DATE($H$5,$L$4,1)+31-1,"")</f>
        <v>46053</v>
      </c>
      <c r="B42" s="12" t="str">
        <f aca="false">IF($A42="","",CHOOSE(WEEKDAY($A42,2),"Mo","Di","Mi","Do","Fr","Sa","So"))</f>
        <v>Sa</v>
      </c>
      <c r="C42" s="13"/>
      <c r="D42" s="14"/>
      <c r="E42" s="14"/>
      <c r="F42" s="15"/>
      <c r="G42" s="16" t="n">
        <f aca="false">IF($A42="","",IF(OR($C42="Urlaub",$C42="Krank"),$H42,IF(OR($C42="Feiertag",$C42="Frei"),0,IF(OR($D42="",$E42=""),0,MOD($E42-$D42,1)-IF($F42="",0,$F42)/1440))))</f>
        <v>0</v>
      </c>
      <c r="H42" s="16" t="n">
        <f aca="false">IF($A42="","",IF(OR($B42="Sa",$B42="So",$C42="Feiertag",$C42="Frei"),0,IF(OR($C42&lt;&gt;"",$D42&lt;&gt;""),$H$6/24,0)))</f>
        <v>0</v>
      </c>
      <c r="I42" s="17" t="str">
        <f aca="false">IF($A42="","",IF(($G42-$H42)=0,"0:00",IF(($G42-$H42)&gt;0,"+","-")&amp;TEXT(ABS(($G42-$H42)),"[h]:mm")))</f>
        <v>0:00</v>
      </c>
      <c r="J42" s="5"/>
    </row>
    <row r="44" customFormat="false" ht="15" hidden="false" customHeight="true" outlineLevel="0" collapsed="false">
      <c r="A44" s="23" t="s">
        <v>35</v>
      </c>
      <c r="B44" s="23"/>
      <c r="C44" s="23"/>
      <c r="E44" s="23" t="s">
        <v>36</v>
      </c>
      <c r="F44" s="23"/>
      <c r="G44" s="23"/>
    </row>
    <row r="45" customFormat="false" ht="15" hidden="false" customHeight="true" outlineLevel="0" collapsed="false">
      <c r="A45" s="24" t="s">
        <v>37</v>
      </c>
      <c r="B45" s="24"/>
      <c r="C45" s="25" t="n">
        <f aca="false">SUM(G12:G42)</f>
        <v>3.63333333333333</v>
      </c>
      <c r="E45" s="24" t="s">
        <v>38</v>
      </c>
      <c r="F45" s="24"/>
      <c r="G45" s="26" t="n">
        <f aca="false">COUNT(D12:D42)</f>
        <v>8</v>
      </c>
    </row>
    <row r="46" customFormat="false" ht="15" hidden="false" customHeight="true" outlineLevel="0" collapsed="false">
      <c r="A46" s="24" t="s">
        <v>39</v>
      </c>
      <c r="B46" s="24"/>
      <c r="C46" s="25" t="n">
        <f aca="false">SUM(H12:H42)</f>
        <v>3.66666666666667</v>
      </c>
      <c r="E46" s="24" t="s">
        <v>40</v>
      </c>
      <c r="F46" s="24"/>
      <c r="G46" s="26" t="n">
        <f aca="false">COUNTIF(C12:C42,"Urlaub")</f>
        <v>2</v>
      </c>
    </row>
    <row r="47" customFormat="false" ht="23.25" hidden="false" customHeight="true" outlineLevel="0" collapsed="false">
      <c r="A47" s="24" t="s">
        <v>41</v>
      </c>
      <c r="B47" s="24"/>
      <c r="C47" s="27" t="str">
        <f aca="false">IF(($C45-$C46)=0,"0:00",IF(($C45-$C46)&gt;0,"+","-")&amp;TEXT(ABS(($C45-$C46)),"[h]:mm"))</f>
        <v>-0:48</v>
      </c>
      <c r="E47" s="24" t="s">
        <v>42</v>
      </c>
      <c r="F47" s="24"/>
      <c r="G47" s="26" t="n">
        <f aca="false">COUNTIF(C12:C42,"Krank")</f>
        <v>1</v>
      </c>
    </row>
    <row r="48" customFormat="false" ht="15" hidden="false" customHeight="true" outlineLevel="0" collapsed="false">
      <c r="E48" s="24" t="s">
        <v>43</v>
      </c>
      <c r="F48" s="24"/>
      <c r="G48" s="26" t="n">
        <f aca="false">COUNTIF(C12:C42,"Feiertag")</f>
        <v>1</v>
      </c>
    </row>
    <row r="51" customFormat="false" ht="15" hidden="false" customHeight="true" outlineLevel="0" collapsed="false">
      <c r="A51" s="28"/>
      <c r="B51" s="28"/>
      <c r="C51" s="28"/>
      <c r="F51" s="28"/>
      <c r="G51" s="28"/>
      <c r="H51" s="28"/>
    </row>
    <row r="52" customFormat="false" ht="15" hidden="false" customHeight="true" outlineLevel="0" collapsed="false">
      <c r="A52" s="29" t="s">
        <v>44</v>
      </c>
      <c r="B52" s="29"/>
      <c r="C52" s="29"/>
      <c r="F52" s="29" t="s">
        <v>45</v>
      </c>
      <c r="G52" s="29"/>
      <c r="H52" s="29"/>
    </row>
    <row r="67" customFormat="false" ht="15" hidden="false" customHeight="true" outlineLevel="0" collapsed="false">
      <c r="A67" s="30" t="s">
        <v>46</v>
      </c>
      <c r="B67" s="30"/>
      <c r="C67" s="30"/>
      <c r="D67" s="30"/>
      <c r="E67" s="30"/>
      <c r="F67" s="30"/>
      <c r="G67" s="30"/>
      <c r="H67" s="30"/>
      <c r="I67" s="30"/>
      <c r="J67" s="30"/>
    </row>
  </sheetData>
  <autoFilter ref="A11:J42"/>
  <mergeCells count="25">
    <mergeCell ref="A1:J1"/>
    <mergeCell ref="A2:J2"/>
    <mergeCell ref="B4:D4"/>
    <mergeCell ref="H4:J4"/>
    <mergeCell ref="B5:D5"/>
    <mergeCell ref="H5:J5"/>
    <mergeCell ref="B6:D6"/>
    <mergeCell ref="H6:J6"/>
    <mergeCell ref="B7:D7"/>
    <mergeCell ref="H7:J7"/>
    <mergeCell ref="A9:J9"/>
    <mergeCell ref="A44:C44"/>
    <mergeCell ref="E44:G44"/>
    <mergeCell ref="A45:B45"/>
    <mergeCell ref="E45:F45"/>
    <mergeCell ref="A46:B46"/>
    <mergeCell ref="E46:F46"/>
    <mergeCell ref="A47:B47"/>
    <mergeCell ref="E47:F47"/>
    <mergeCell ref="E48:F48"/>
    <mergeCell ref="A51:C51"/>
    <mergeCell ref="F51:H51"/>
    <mergeCell ref="A52:C52"/>
    <mergeCell ref="F52:H52"/>
    <mergeCell ref="A67:J67"/>
  </mergeCells>
  <conditionalFormatting sqref="A12:J42">
    <cfRule type="expression" priority="2" aboveAverage="0" equalAverage="0" bottom="0" percent="0" rank="0" text="" dxfId="14">
      <formula>AND($A12&lt;&gt;"",WEEKDAY($A12,2)&gt;=6)</formula>
    </cfRule>
  </conditionalFormatting>
  <conditionalFormatting sqref="C12:C42">
    <cfRule type="cellIs" priority="3" operator="equal" aboveAverage="0" equalAverage="0" bottom="0" percent="0" rank="0" text="" dxfId="15">
      <formula>"Urlaub"</formula>
    </cfRule>
    <cfRule type="cellIs" priority="4" operator="equal" aboveAverage="0" equalAverage="0" bottom="0" percent="0" rank="0" text="" dxfId="16">
      <formula>"Krank"</formula>
    </cfRule>
    <cfRule type="cellIs" priority="5" operator="equal" aboveAverage="0" equalAverage="0" bottom="0" percent="0" rank="0" text="" dxfId="17">
      <formula>"Feiertag"</formula>
    </cfRule>
    <cfRule type="cellIs" priority="6" operator="equal" aboveAverage="0" equalAverage="0" bottom="0" percent="0" rank="0" text="" dxfId="18">
      <formula>"Frei"</formula>
    </cfRule>
  </conditionalFormatting>
  <conditionalFormatting sqref="I12:I42">
    <cfRule type="expression" priority="7" aboveAverage="0" equalAverage="0" bottom="0" percent="0" rank="0" text="" dxfId="19">
      <formula>LEFT($I12,1)="+"</formula>
    </cfRule>
    <cfRule type="expression" priority="8" aboveAverage="0" equalAverage="0" bottom="0" percent="0" rank="0" text="" dxfId="20">
      <formula>LEFT($I12,1)="-"</formula>
    </cfRule>
  </conditionalFormatting>
  <conditionalFormatting sqref="C47">
    <cfRule type="expression" priority="9" aboveAverage="0" equalAverage="0" bottom="0" percent="0" rank="0" text="" dxfId="19">
      <formula>LEFT($C$47,1)="+"</formula>
    </cfRule>
    <cfRule type="expression" priority="10" aboveAverage="0" equalAverage="0" bottom="0" percent="0" rank="0" text="" dxfId="20">
      <formula>LEFT($C$47,1)="-"</formula>
    </cfRule>
  </conditionalFormatting>
  <dataValidations count="5">
    <dataValidation allowBlank="true" error="Bitte einen Wert aus der Liste wählen." errorStyle="stop" errorTitle="Ungültiger Status" operator="between" prompt="Status wählen (leer = Arbeit)" promptTitle="Status" showDropDown="false" showErrorMessage="true" showInputMessage="true" sqref="C12:C42" type="list">
      <formula1>Listen!$A$5:$A$9</formula1>
      <formula2>0</formula2>
    </dataValidation>
    <dataValidation allowBlank="true" error="Bitte einen Monat aus der Liste wählen." errorStyle="stop" errorTitle="Ungültiger Monat" operator="between" prompt="Monat wählen" promptTitle="Monat" showDropDown="false" showErrorMessage="true" showInputMessage="true" sqref="H4" type="list">
      <formula1>Listen!$G$5:$G$16</formula1>
      <formula2>0</formula2>
    </dataValidation>
    <dataValidation allowBlank="false" error="Jahr zwischen 2000 und 2100." errorStyle="stop" errorTitle="Ungültig" operator="between" showDropDown="false" showErrorMessage="true" showInputMessage="false" sqref="H5" type="whole">
      <formula1>2000</formula1>
      <formula2>2100</formula2>
    </dataValidation>
    <dataValidation allowBlank="true" error="Bitte eine Uhrzeit im Format hh:mm eingeben." errorStyle="stop" errorTitle="Ungültige Uhrzeit" operator="between" showDropDown="false" showErrorMessage="true" showInputMessage="false" sqref="D12:E42" type="time">
      <formula1>0</formula1>
      <formula2>0.9999</formula2>
    </dataValidation>
    <dataValidation allowBlank="true" error="Pause in Minuten (0–600)." errorStyle="stop" errorTitle="Ungültig" operator="between" showDropDown="false" showErrorMessage="true" showInputMessage="false" sqref="F12:F42" type="whole">
      <formula1>0</formula1>
      <formula2>600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7" min="7" style="1" width="14"/>
  </cols>
  <sheetData>
    <row r="1" customFormat="false" ht="17.25" hidden="false" customHeight="true" outlineLevel="0" collapsed="false">
      <c r="A1" s="31" t="s">
        <v>47</v>
      </c>
      <c r="B1" s="31"/>
      <c r="C1" s="31"/>
      <c r="D1" s="31"/>
      <c r="E1" s="31"/>
      <c r="F1" s="31"/>
      <c r="G1" s="31"/>
      <c r="H1" s="31"/>
    </row>
    <row r="2" customFormat="false" ht="15" hidden="false" customHeight="true" outlineLevel="0" collapsed="false">
      <c r="A2" s="32" t="s">
        <v>48</v>
      </c>
      <c r="B2" s="32"/>
      <c r="C2" s="32"/>
      <c r="D2" s="32"/>
      <c r="E2" s="32"/>
      <c r="F2" s="32"/>
      <c r="G2" s="32"/>
      <c r="H2" s="32"/>
    </row>
    <row r="4" customFormat="false" ht="18" hidden="false" customHeight="true" outlineLevel="0" collapsed="false">
      <c r="A4" s="33" t="s">
        <v>18</v>
      </c>
      <c r="G4" s="33" t="s">
        <v>49</v>
      </c>
    </row>
    <row r="5" customFormat="false" ht="15" hidden="false" customHeight="true" outlineLevel="0" collapsed="false">
      <c r="A5" s="34" t="s">
        <v>28</v>
      </c>
      <c r="G5" s="34" t="s">
        <v>5</v>
      </c>
    </row>
    <row r="6" customFormat="false" ht="15" hidden="false" customHeight="true" outlineLevel="0" collapsed="false">
      <c r="A6" s="34" t="s">
        <v>32</v>
      </c>
      <c r="G6" s="34" t="s">
        <v>50</v>
      </c>
    </row>
    <row r="7" customFormat="false" ht="15" hidden="false" customHeight="true" outlineLevel="0" collapsed="false">
      <c r="A7" s="34" t="s">
        <v>33</v>
      </c>
      <c r="G7" s="34" t="s">
        <v>51</v>
      </c>
    </row>
    <row r="8" customFormat="false" ht="15" hidden="false" customHeight="true" outlineLevel="0" collapsed="false">
      <c r="A8" s="34" t="s">
        <v>26</v>
      </c>
      <c r="G8" s="34" t="s">
        <v>52</v>
      </c>
    </row>
    <row r="9" customFormat="false" ht="15" hidden="false" customHeight="true" outlineLevel="0" collapsed="false">
      <c r="A9" s="34" t="s">
        <v>53</v>
      </c>
      <c r="G9" s="34" t="s">
        <v>54</v>
      </c>
    </row>
    <row r="10" customFormat="false" ht="15" hidden="false" customHeight="true" outlineLevel="0" collapsed="false">
      <c r="G10" s="34" t="s">
        <v>55</v>
      </c>
    </row>
    <row r="11" customFormat="false" ht="15" hidden="false" customHeight="true" outlineLevel="0" collapsed="false">
      <c r="G11" s="34" t="s">
        <v>56</v>
      </c>
    </row>
    <row r="12" customFormat="false" ht="15" hidden="false" customHeight="true" outlineLevel="0" collapsed="false">
      <c r="G12" s="34" t="s">
        <v>57</v>
      </c>
    </row>
    <row r="13" customFormat="false" ht="15" hidden="false" customHeight="true" outlineLevel="0" collapsed="false">
      <c r="G13" s="34" t="s">
        <v>58</v>
      </c>
    </row>
    <row r="14" customFormat="false" ht="15" hidden="false" customHeight="true" outlineLevel="0" collapsed="false">
      <c r="G14" s="34" t="s">
        <v>59</v>
      </c>
    </row>
    <row r="15" customFormat="false" ht="15" hidden="false" customHeight="true" outlineLevel="0" collapsed="false">
      <c r="G15" s="34" t="s">
        <v>60</v>
      </c>
    </row>
    <row r="16" customFormat="false" ht="15" hidden="false" customHeight="true" outlineLevel="0" collapsed="false">
      <c r="G16" s="34" t="s">
        <v>61</v>
      </c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2026-08-22T10:28:35Z</dcterms:created>
  <dc:creator>openpyxl</dc:creator>
  <dc:description/>
  <dc:language>en-US</dc:language>
  <cp:lastModifiedBy/>
  <dcterms:modified xsi:type="dcterms:W3CDTF">2026-08-22T11:40:01Z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