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Vorlage Cloud\Generador Excel\"/>
    </mc:Choice>
  </mc:AlternateContent>
  <xr:revisionPtr revIDLastSave="0" documentId="13_ncr:1_{5807CD27-16A9-4760-A096-368164FEEBD2}" xr6:coauthVersionLast="47" xr6:coauthVersionMax="47" xr10:uidLastSave="{00000000-0000-0000-0000-000000000000}"/>
  <bookViews>
    <workbookView xWindow="1035" yWindow="1035" windowWidth="25500" windowHeight="13500" tabRatio="500" xr2:uid="{00000000-000D-0000-FFFF-FFFF00000000}"/>
  </bookViews>
  <sheets>
    <sheet name="Organigramm" sheetId="1" r:id="rId1"/>
    <sheet name="Stellenverzeichnis" sheetId="2" r:id="rId2"/>
  </sheets>
  <definedNames>
    <definedName name="_xlnm.Print_Area" localSheetId="0">Organigramm!$A$1:$U$36</definedName>
    <definedName name="_xlnm.Print_Area" localSheetId="1">Stellenverzeichnis!$A$1:$I$22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8" i="1" l="1"/>
  <c r="J27" i="1"/>
  <c r="E27" i="1"/>
  <c r="J26" i="1"/>
  <c r="E26" i="1"/>
  <c r="J25" i="1"/>
  <c r="E25" i="1"/>
  <c r="J24" i="1"/>
  <c r="E24" i="1"/>
  <c r="J23" i="1"/>
  <c r="J28" i="1" s="1"/>
  <c r="E23" i="1"/>
  <c r="H19" i="1"/>
  <c r="F19" i="1"/>
  <c r="D19" i="1"/>
  <c r="B19" i="1"/>
  <c r="Q16" i="1"/>
  <c r="N16" i="1"/>
  <c r="L16" i="1"/>
  <c r="I16" i="1"/>
  <c r="G16" i="1"/>
  <c r="D16" i="1"/>
  <c r="B16" i="1"/>
  <c r="Q15" i="1"/>
  <c r="N15" i="1"/>
  <c r="L15" i="1"/>
  <c r="I15" i="1"/>
  <c r="G15" i="1"/>
  <c r="D15" i="1"/>
  <c r="B15" i="1"/>
  <c r="Q14" i="1"/>
  <c r="N14" i="1"/>
  <c r="L14" i="1"/>
  <c r="I14" i="1"/>
  <c r="G14" i="1"/>
  <c r="D14" i="1"/>
  <c r="B14" i="1"/>
  <c r="Q12" i="1"/>
  <c r="L12" i="1"/>
  <c r="G12" i="1"/>
  <c r="B12" i="1"/>
  <c r="Q11" i="1"/>
  <c r="L11" i="1"/>
  <c r="G11" i="1"/>
  <c r="B11" i="1"/>
  <c r="Q10" i="1"/>
  <c r="L10" i="1"/>
  <c r="G10" i="1"/>
  <c r="B10" i="1"/>
  <c r="I7" i="1"/>
  <c r="P6" i="1"/>
  <c r="I6" i="1"/>
  <c r="P5" i="1"/>
  <c r="I5" i="1"/>
</calcChain>
</file>

<file path=xl/sharedStrings.xml><?xml version="1.0" encoding="utf-8"?>
<sst xmlns="http://schemas.openxmlformats.org/spreadsheetml/2006/main" count="159" uniqueCount="90">
  <si>
    <t>Berg &amp; Lauer Industrie GmbH  ·  Aufbauorganisation (Stand 2026)</t>
  </si>
  <si>
    <t>(Stabsstelle)</t>
  </si>
  <si>
    <t>KENNZAHLEN &amp; LEGENDE</t>
  </si>
  <si>
    <t>Stellen gesamt</t>
  </si>
  <si>
    <t>davon besetzt</t>
  </si>
  <si>
    <t>davon vakant</t>
  </si>
  <si>
    <t>Führungskräfte</t>
  </si>
  <si>
    <t>Stellen je Abteilung</t>
  </si>
  <si>
    <t>Leitungsspanne je Führungskraft</t>
  </si>
  <si>
    <t>Geschäftsleitung</t>
  </si>
  <si>
    <t>Geschäftsführung</t>
  </si>
  <si>
    <t>Vertrieb</t>
  </si>
  <si>
    <t>Ltg. Vertrieb</t>
  </si>
  <si>
    <t>Technik</t>
  </si>
  <si>
    <t>Ltg. Technik</t>
  </si>
  <si>
    <t>Finanzen</t>
  </si>
  <si>
    <t>Ltg. Finanzen</t>
  </si>
  <si>
    <t>Personal</t>
  </si>
  <si>
    <t>Ltg. Personal</t>
  </si>
  <si>
    <t>Stab</t>
  </si>
  <si>
    <t>Größte Leitungsspanne</t>
  </si>
  <si>
    <t>Legende</t>
  </si>
  <si>
    <t>Ebene 1 – Geschäftsführung</t>
  </si>
  <si>
    <t>Ebene 2 – Bereichs-/Abteilungsleitung</t>
  </si>
  <si>
    <t>Ebene 3 – Teams / Stellen</t>
  </si>
  <si>
    <t>Stabsstelle (gestrichelt)</t>
  </si>
  <si>
    <t>Vakante Stelle</t>
  </si>
  <si>
    <t>STELLENVERZEICHNIS  ·  DATENBASIS</t>
  </si>
  <si>
    <t>Diese Tabelle speist das Organigramm und die Kennzahlen. Jede Stelle über die Stellen-ID mit »Berichtet an« verknüpfen.</t>
  </si>
  <si>
    <t>Stellen-ID</t>
  </si>
  <si>
    <t>Ebene</t>
  </si>
  <si>
    <t>Funktion / Position</t>
  </si>
  <si>
    <t>Stelleninhaber:in</t>
  </si>
  <si>
    <t>Abteilung</t>
  </si>
  <si>
    <t>Berichtet an</t>
  </si>
  <si>
    <t>Stellentyp</t>
  </si>
  <si>
    <t>Standort</t>
  </si>
  <si>
    <t>Status</t>
  </si>
  <si>
    <t>Auswahllisten</t>
  </si>
  <si>
    <t>GF</t>
  </si>
  <si>
    <t>Dr. Andrea Berg</t>
  </si>
  <si>
    <t>Linienstelle</t>
  </si>
  <si>
    <t>Berlin</t>
  </si>
  <si>
    <t>besetzt</t>
  </si>
  <si>
    <t>QM</t>
  </si>
  <si>
    <t>Qualitätsmanagement</t>
  </si>
  <si>
    <t>Sabine Roth</t>
  </si>
  <si>
    <t>Stabsstelle</t>
  </si>
  <si>
    <t>1</t>
  </si>
  <si>
    <t>L-VT</t>
  </si>
  <si>
    <t>Leitung Vertrieb &amp; Marketing</t>
  </si>
  <si>
    <t>Markus Lang</t>
  </si>
  <si>
    <t>2</t>
  </si>
  <si>
    <t>L-TE</t>
  </si>
  <si>
    <t>Leitung Technik &amp; Produktion</t>
  </si>
  <si>
    <t>Julia Weber</t>
  </si>
  <si>
    <t>Hamburg</t>
  </si>
  <si>
    <t>3</t>
  </si>
  <si>
    <t>L-FI</t>
  </si>
  <si>
    <t>Leitung Finanzen &amp; Verwaltung</t>
  </si>
  <si>
    <t>Peter Vogel</t>
  </si>
  <si>
    <t>L-HR</t>
  </si>
  <si>
    <t>Leitung Personal</t>
  </si>
  <si>
    <t>Nadine Simon</t>
  </si>
  <si>
    <t>München</t>
  </si>
  <si>
    <t>VT-ID</t>
  </si>
  <si>
    <t>Innendienst</t>
  </si>
  <si>
    <t>Kevin Schulz</t>
  </si>
  <si>
    <t>VT-AD</t>
  </si>
  <si>
    <t>Außendienst</t>
  </si>
  <si>
    <t>Laura Braun</t>
  </si>
  <si>
    <t>TE-FE</t>
  </si>
  <si>
    <t>Fertigung</t>
  </si>
  <si>
    <t>Stefan Klein</t>
  </si>
  <si>
    <t>TE-IN</t>
  </si>
  <si>
    <t>Instandhaltung</t>
  </si>
  <si>
    <t>vakant</t>
  </si>
  <si>
    <t>FI-BU</t>
  </si>
  <si>
    <t>Buchhaltung</t>
  </si>
  <si>
    <t>Petra Fischer</t>
  </si>
  <si>
    <t>FI-CO</t>
  </si>
  <si>
    <t>Controlling</t>
  </si>
  <si>
    <t>Michael Horn</t>
  </si>
  <si>
    <t>HR-RE</t>
  </si>
  <si>
    <t>Recruiting &amp; Entwicklung</t>
  </si>
  <si>
    <t>Anna Wolf</t>
  </si>
  <si>
    <t>Köln</t>
  </si>
  <si>
    <t>Remote</t>
  </si>
  <si>
    <t>geplant</t>
  </si>
  <si>
    <t>ORGANIGRAMM VORLAGE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</si>
</sst>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1"/>
    </font>
    <font>
      <b/>
      <sz val="20"/>
      <color rgb="FF6E1F2E"/>
      <name val="Calibri"/>
      <charset val="1"/>
    </font>
    <font>
      <sz val="10"/>
      <color rgb="FF6E6763"/>
      <name val="Calibri"/>
      <charset val="1"/>
    </font>
    <font>
      <b/>
      <sz val="10"/>
      <color rgb="FFFFFFFF"/>
      <name val="Calibri"/>
      <charset val="1"/>
    </font>
    <font>
      <b/>
      <i/>
      <sz val="10"/>
      <color rgb="FF2E2B2C"/>
      <name val="Calibri"/>
      <charset val="1"/>
    </font>
    <font>
      <sz val="9.5"/>
      <color rgb="FFFFFFFF"/>
      <name val="Calibri"/>
      <charset val="1"/>
    </font>
    <font>
      <i/>
      <sz val="9.5"/>
      <color rgb="FF2E2B2C"/>
      <name val="Calibri"/>
      <charset val="1"/>
    </font>
    <font>
      <sz val="8"/>
      <color rgb="FFE7CDD3"/>
      <name val="Calibri"/>
      <charset val="1"/>
    </font>
    <font>
      <b/>
      <i/>
      <sz val="8"/>
      <color rgb="FF9A4653"/>
      <name val="Calibri"/>
      <charset val="1"/>
    </font>
    <font>
      <b/>
      <sz val="10"/>
      <color rgb="FF531622"/>
      <name val="Calibri"/>
      <charset val="1"/>
    </font>
    <font>
      <sz val="9.5"/>
      <color rgb="FF531622"/>
      <name val="Calibri"/>
      <charset val="1"/>
    </font>
    <font>
      <sz val="8"/>
      <color rgb="FF6E6763"/>
      <name val="Calibri"/>
      <charset val="1"/>
    </font>
    <font>
      <b/>
      <sz val="10"/>
      <color rgb="FF2E2B2C"/>
      <name val="Calibri"/>
      <charset val="1"/>
    </font>
    <font>
      <b/>
      <sz val="10"/>
      <color rgb="FFB23A2E"/>
      <name val="Calibri"/>
      <charset val="1"/>
    </font>
    <font>
      <sz val="9.5"/>
      <color rgb="FF2E2B2C"/>
      <name val="Calibri"/>
      <charset val="1"/>
    </font>
    <font>
      <sz val="9.5"/>
      <color rgb="FFB23A2E"/>
      <name val="Calibri"/>
      <charset val="1"/>
    </font>
    <font>
      <b/>
      <sz val="11"/>
      <color rgb="FF6E1F2E"/>
      <name val="Calibri"/>
      <charset val="1"/>
    </font>
    <font>
      <b/>
      <sz val="16"/>
      <color rgb="FF6E1F2E"/>
      <name val="Calibri"/>
      <charset val="1"/>
    </font>
    <font>
      <sz val="8.5"/>
      <color rgb="FF6E6763"/>
      <name val="Calibri"/>
      <charset val="1"/>
    </font>
    <font>
      <b/>
      <sz val="9.5"/>
      <color rgb="FFFFFFFF"/>
      <name val="Calibri"/>
      <charset val="1"/>
    </font>
    <font>
      <b/>
      <sz val="9"/>
      <color rgb="FF2E2B2C"/>
      <name val="Calibri"/>
      <charset val="1"/>
    </font>
    <font>
      <b/>
      <sz val="9"/>
      <color rgb="FF531622"/>
      <name val="Calibri"/>
      <charset val="1"/>
    </font>
    <font>
      <b/>
      <sz val="9.5"/>
      <color rgb="FF531622"/>
      <name val="Calibri"/>
      <charset val="1"/>
    </font>
    <font>
      <b/>
      <sz val="15"/>
      <color rgb="FFFFFFFF"/>
      <name val="Calibri"/>
      <charset val="1"/>
    </font>
    <font>
      <sz val="9"/>
      <color rgb="FF6E6763"/>
      <name val="Calibri"/>
      <charset val="1"/>
    </font>
    <font>
      <b/>
      <sz val="9.5"/>
      <color rgb="FF2E2B2C"/>
      <name val="Calibri"/>
      <charset val="1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8F4F2"/>
      </patternFill>
    </fill>
    <fill>
      <patternFill patternType="solid">
        <fgColor rgb="FF6E1F2E"/>
        <bgColor rgb="FF531622"/>
      </patternFill>
    </fill>
    <fill>
      <patternFill patternType="solid">
        <fgColor rgb="FFECE7EA"/>
        <bgColor rgb="FFF1E4E7"/>
      </patternFill>
    </fill>
    <fill>
      <patternFill patternType="solid">
        <fgColor rgb="FFF1E4E7"/>
        <bgColor rgb="FFECE7EA"/>
      </patternFill>
    </fill>
    <fill>
      <patternFill patternType="solid">
        <fgColor rgb="FFF6F3F1"/>
        <bgColor rgb="FFF7F3F1"/>
      </patternFill>
    </fill>
    <fill>
      <patternFill patternType="solid">
        <fgColor rgb="FFF6E1DF"/>
        <bgColor rgb="FFF1E4E7"/>
      </patternFill>
    </fill>
    <fill>
      <patternFill patternType="solid">
        <fgColor rgb="FFF2ECEA"/>
        <bgColor rgb="FFECE7EA"/>
      </patternFill>
    </fill>
    <fill>
      <patternFill patternType="solid">
        <fgColor rgb="FF9A4653"/>
        <bgColor rgb="FF993366"/>
      </patternFill>
    </fill>
    <fill>
      <patternFill patternType="solid">
        <fgColor rgb="FFF8F4F2"/>
        <bgColor rgb="FFF7F3F1"/>
      </patternFill>
    </fill>
    <fill>
      <patternFill patternType="solid">
        <fgColor rgb="FFF7F3F1"/>
        <bgColor rgb="FFF6F3F1"/>
      </patternFill>
    </fill>
  </fills>
  <borders count="28">
    <border>
      <left/>
      <right/>
      <top/>
      <bottom/>
      <diagonal/>
    </border>
    <border>
      <left/>
      <right/>
      <top style="thick">
        <color rgb="FF6E1F2E"/>
      </top>
      <bottom style="thin">
        <color rgb="FF6E1F2E"/>
      </bottom>
      <diagonal/>
    </border>
    <border>
      <left/>
      <right/>
      <top/>
      <bottom style="medium">
        <color rgb="FF6E1F2E"/>
      </bottom>
      <diagonal/>
    </border>
    <border>
      <left style="medium">
        <color rgb="FF531622"/>
      </left>
      <right style="medium">
        <color rgb="FF531622"/>
      </right>
      <top style="medium">
        <color rgb="FF531622"/>
      </top>
      <bottom/>
      <diagonal/>
    </border>
    <border>
      <left style="dashed">
        <color rgb="FF9A4653"/>
      </left>
      <right style="dashed">
        <color rgb="FF9A4653"/>
      </right>
      <top style="dashed">
        <color rgb="FF9A4653"/>
      </top>
      <bottom/>
      <diagonal/>
    </border>
    <border>
      <left style="medium">
        <color rgb="FF531622"/>
      </left>
      <right style="medium">
        <color rgb="FF531622"/>
      </right>
      <top/>
      <bottom/>
      <diagonal/>
    </border>
    <border>
      <left/>
      <right/>
      <top/>
      <bottom style="medium">
        <color rgb="FF5F5651"/>
      </bottom>
      <diagonal/>
    </border>
    <border>
      <left style="dashed">
        <color rgb="FF9A4653"/>
      </left>
      <right style="dashed">
        <color rgb="FF9A4653"/>
      </right>
      <top/>
      <bottom/>
      <diagonal/>
    </border>
    <border>
      <left style="medium">
        <color rgb="FF531622"/>
      </left>
      <right style="medium">
        <color rgb="FF531622"/>
      </right>
      <top/>
      <bottom style="medium">
        <color rgb="FF531622"/>
      </bottom>
      <diagonal/>
    </border>
    <border>
      <left style="dashed">
        <color rgb="FF9A4653"/>
      </left>
      <right style="dashed">
        <color rgb="FF9A4653"/>
      </right>
      <top/>
      <bottom style="dashed">
        <color rgb="FF9A4653"/>
      </bottom>
      <diagonal/>
    </border>
    <border>
      <left/>
      <right style="medium">
        <color rgb="FF5F5651"/>
      </right>
      <top/>
      <bottom/>
      <diagonal/>
    </border>
    <border>
      <left/>
      <right style="medium">
        <color rgb="FF5F5651"/>
      </right>
      <top style="medium">
        <color rgb="FF5F5651"/>
      </top>
      <bottom/>
      <diagonal/>
    </border>
    <border>
      <left/>
      <right/>
      <top style="medium">
        <color rgb="FF5F5651"/>
      </top>
      <bottom/>
      <diagonal/>
    </border>
    <border>
      <left style="medium">
        <color rgb="FF6E1F2E"/>
      </left>
      <right style="medium">
        <color rgb="FF6E1F2E"/>
      </right>
      <top style="medium">
        <color rgb="FF6E1F2E"/>
      </top>
      <bottom/>
      <diagonal/>
    </border>
    <border>
      <left style="medium">
        <color rgb="FF6E1F2E"/>
      </left>
      <right style="medium">
        <color rgb="FF6E1F2E"/>
      </right>
      <top/>
      <bottom/>
      <diagonal/>
    </border>
    <border>
      <left style="medium">
        <color rgb="FF6E1F2E"/>
      </left>
      <right style="medium">
        <color rgb="FF6E1F2E"/>
      </right>
      <top/>
      <bottom style="medium">
        <color rgb="FF6E1F2E"/>
      </bottom>
      <diagonal/>
    </border>
    <border>
      <left style="medium">
        <color rgb="FF9A4653"/>
      </left>
      <right style="medium">
        <color rgb="FF9A4653"/>
      </right>
      <top style="medium">
        <color rgb="FF9A4653"/>
      </top>
      <bottom/>
      <diagonal/>
    </border>
    <border>
      <left style="medium">
        <color rgb="FFB23A2E"/>
      </left>
      <right style="medium">
        <color rgb="FFB23A2E"/>
      </right>
      <top style="medium">
        <color rgb="FFB23A2E"/>
      </top>
      <bottom/>
      <diagonal/>
    </border>
    <border>
      <left style="medium">
        <color rgb="FF9A4653"/>
      </left>
      <right style="medium">
        <color rgb="FF9A4653"/>
      </right>
      <top/>
      <bottom/>
      <diagonal/>
    </border>
    <border>
      <left style="medium">
        <color rgb="FFB23A2E"/>
      </left>
      <right style="medium">
        <color rgb="FFB23A2E"/>
      </right>
      <top/>
      <bottom/>
      <diagonal/>
    </border>
    <border>
      <left style="medium">
        <color rgb="FF9A4653"/>
      </left>
      <right style="medium">
        <color rgb="FF9A4653"/>
      </right>
      <top/>
      <bottom style="medium">
        <color rgb="FF9A4653"/>
      </bottom>
      <diagonal/>
    </border>
    <border>
      <left style="medium">
        <color rgb="FFB23A2E"/>
      </left>
      <right style="medium">
        <color rgb="FFB23A2E"/>
      </right>
      <top/>
      <bottom style="medium">
        <color rgb="FFB23A2E"/>
      </bottom>
      <diagonal/>
    </border>
    <border>
      <left style="thick">
        <color rgb="FF6E1F2E"/>
      </left>
      <right/>
      <top/>
      <bottom style="thin">
        <color rgb="FF6E1F2E"/>
      </bottom>
      <diagonal/>
    </border>
    <border>
      <left style="thin">
        <color rgb="FFDAD1CC"/>
      </left>
      <right style="thin">
        <color rgb="FFDAD1CC"/>
      </right>
      <top style="thick">
        <color rgb="FF6E1F2E"/>
      </top>
      <bottom/>
      <diagonal/>
    </border>
    <border>
      <left style="thin">
        <color rgb="FFDAD1CC"/>
      </left>
      <right style="thin">
        <color rgb="FFDAD1CC"/>
      </right>
      <top/>
      <bottom style="thin">
        <color rgb="FFDAD1CC"/>
      </bottom>
      <diagonal/>
    </border>
    <border>
      <left style="thin">
        <color rgb="FFDAD1CC"/>
      </left>
      <right style="thin">
        <color rgb="FFDAD1CC"/>
      </right>
      <top style="thin">
        <color rgb="FFDAD1CC"/>
      </top>
      <bottom style="thin">
        <color rgb="FFDAD1CC"/>
      </bottom>
      <diagonal/>
    </border>
    <border>
      <left style="thick">
        <color rgb="FF6E1F2E"/>
      </left>
      <right/>
      <top/>
      <bottom/>
      <diagonal/>
    </border>
    <border>
      <left style="thin">
        <color rgb="FF9A4653"/>
      </left>
      <right style="thin">
        <color rgb="FF9A4653"/>
      </right>
      <top style="thin">
        <color rgb="FF9A4653"/>
      </top>
      <bottom style="thin">
        <color rgb="FF9A4653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4" fillId="6" borderId="18" xfId="0" applyFont="1" applyFill="1" applyBorder="1" applyAlignment="1">
      <alignment horizontal="center" vertical="center" wrapText="1"/>
    </xf>
    <xf numFmtId="0" fontId="13" fillId="7" borderId="17" xfId="0" applyFont="1" applyFill="1" applyBorder="1" applyAlignment="1">
      <alignment horizontal="center" vertical="center" wrapText="1"/>
    </xf>
    <xf numFmtId="0" fontId="12" fillId="6" borderId="16" xfId="0" applyFont="1" applyFill="1" applyBorder="1" applyAlignment="1">
      <alignment horizontal="center" vertical="center" wrapText="1"/>
    </xf>
    <xf numFmtId="0" fontId="11" fillId="5" borderId="15" xfId="0" applyFont="1" applyFill="1" applyBorder="1" applyAlignment="1">
      <alignment horizontal="center" vertical="center" wrapText="1"/>
    </xf>
    <xf numFmtId="0" fontId="10" fillId="5" borderId="14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indent="1"/>
    </xf>
    <xf numFmtId="0" fontId="1" fillId="2" borderId="1" xfId="0" applyFont="1" applyFill="1" applyBorder="1" applyAlignment="1">
      <alignment horizontal="left" vertical="center" indent="1"/>
    </xf>
    <xf numFmtId="0" fontId="0" fillId="0" borderId="6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9" fillId="9" borderId="25" xfId="0" applyFont="1" applyFill="1" applyBorder="1" applyAlignment="1">
      <alignment horizontal="left" vertical="center" indent="1"/>
    </xf>
    <xf numFmtId="0" fontId="20" fillId="2" borderId="25" xfId="0" applyFont="1" applyFill="1" applyBorder="1" applyAlignment="1">
      <alignment horizontal="left" vertical="center" indent="1"/>
    </xf>
    <xf numFmtId="0" fontId="21" fillId="2" borderId="25" xfId="0" applyFont="1" applyFill="1" applyBorder="1" applyAlignment="1">
      <alignment horizontal="center" vertical="center" wrapText="1"/>
    </xf>
    <xf numFmtId="0" fontId="21" fillId="10" borderId="25" xfId="0" applyFont="1" applyFill="1" applyBorder="1" applyAlignment="1">
      <alignment horizontal="center" vertical="center" wrapText="1"/>
    </xf>
    <xf numFmtId="0" fontId="21" fillId="11" borderId="25" xfId="0" applyFont="1" applyFill="1" applyBorder="1" applyAlignment="1">
      <alignment horizontal="left" vertical="center" indent="1"/>
    </xf>
    <xf numFmtId="0" fontId="21" fillId="11" borderId="25" xfId="0" applyFont="1" applyFill="1" applyBorder="1" applyAlignment="1">
      <alignment horizontal="center" vertical="center" wrapText="1"/>
    </xf>
    <xf numFmtId="0" fontId="0" fillId="3" borderId="27" xfId="0" applyFill="1" applyBorder="1"/>
    <xf numFmtId="0" fontId="0" fillId="5" borderId="27" xfId="0" applyFill="1" applyBorder="1"/>
    <xf numFmtId="0" fontId="0" fillId="6" borderId="27" xfId="0" applyFill="1" applyBorder="1"/>
    <xf numFmtId="0" fontId="0" fillId="4" borderId="27" xfId="0" applyFill="1" applyBorder="1"/>
    <xf numFmtId="0" fontId="0" fillId="7" borderId="27" xfId="0" applyFill="1" applyBorder="1"/>
    <xf numFmtId="0" fontId="19" fillId="3" borderId="25" xfId="0" applyFont="1" applyFill="1" applyBorder="1" applyAlignment="1">
      <alignment horizontal="center" vertical="center" wrapText="1"/>
    </xf>
    <xf numFmtId="0" fontId="19" fillId="3" borderId="25" xfId="0" applyFont="1" applyFill="1" applyBorder="1" applyAlignment="1">
      <alignment horizontal="left" vertical="center" wrapText="1" indent="1"/>
    </xf>
    <xf numFmtId="0" fontId="25" fillId="2" borderId="25" xfId="0" applyFont="1" applyFill="1" applyBorder="1" applyAlignment="1">
      <alignment horizontal="center" vertical="center"/>
    </xf>
    <xf numFmtId="0" fontId="25" fillId="2" borderId="25" xfId="0" applyFont="1" applyFill="1" applyBorder="1" applyAlignment="1">
      <alignment horizontal="left" vertical="center" indent="1"/>
    </xf>
    <xf numFmtId="0" fontId="25" fillId="10" borderId="25" xfId="0" applyFont="1" applyFill="1" applyBorder="1" applyAlignment="1">
      <alignment horizontal="center" vertical="center"/>
    </xf>
    <xf numFmtId="0" fontId="25" fillId="10" borderId="25" xfId="0" applyFont="1" applyFill="1" applyBorder="1" applyAlignment="1">
      <alignment horizontal="left" vertical="center" indent="1"/>
    </xf>
    <xf numFmtId="0" fontId="14" fillId="10" borderId="25" xfId="0" applyFont="1" applyFill="1" applyBorder="1" applyAlignment="1">
      <alignment horizontal="left" vertical="center" wrapText="1"/>
    </xf>
    <xf numFmtId="0" fontId="14" fillId="2" borderId="25" xfId="0" applyFont="1" applyFill="1" applyBorder="1" applyAlignment="1">
      <alignment horizontal="left" vertical="center" wrapText="1"/>
    </xf>
    <xf numFmtId="0" fontId="15" fillId="7" borderId="19" xfId="0" applyFont="1" applyFill="1" applyBorder="1" applyAlignment="1">
      <alignment horizontal="center" vertical="center" wrapText="1"/>
    </xf>
    <xf numFmtId="0" fontId="11" fillId="6" borderId="20" xfId="0" applyFont="1" applyFill="1" applyBorder="1" applyAlignment="1">
      <alignment horizontal="center" vertical="center" wrapText="1"/>
    </xf>
    <xf numFmtId="0" fontId="11" fillId="7" borderId="21" xfId="0" applyFont="1" applyFill="1" applyBorder="1" applyAlignment="1">
      <alignment horizontal="center" vertical="center" wrapText="1"/>
    </xf>
    <xf numFmtId="0" fontId="16" fillId="8" borderId="22" xfId="0" applyFont="1" applyFill="1" applyBorder="1" applyAlignment="1">
      <alignment horizontal="left" vertical="center" indent="1"/>
    </xf>
    <xf numFmtId="0" fontId="17" fillId="2" borderId="23" xfId="0" applyFont="1" applyFill="1" applyBorder="1" applyAlignment="1">
      <alignment horizontal="center" vertical="center"/>
    </xf>
    <xf numFmtId="0" fontId="18" fillId="2" borderId="24" xfId="0" applyFont="1" applyFill="1" applyBorder="1" applyAlignment="1">
      <alignment horizontal="center" vertical="center" wrapText="1"/>
    </xf>
    <xf numFmtId="0" fontId="19" fillId="9" borderId="25" xfId="0" applyFont="1" applyFill="1" applyBorder="1" applyAlignment="1">
      <alignment horizontal="left" vertical="center" indent="1"/>
    </xf>
    <xf numFmtId="0" fontId="20" fillId="2" borderId="25" xfId="0" applyFont="1" applyFill="1" applyBorder="1" applyAlignment="1">
      <alignment horizontal="left" vertical="center" indent="1"/>
    </xf>
    <xf numFmtId="0" fontId="20" fillId="10" borderId="25" xfId="0" applyFont="1" applyFill="1" applyBorder="1" applyAlignment="1">
      <alignment horizontal="left" vertical="center" indent="1"/>
    </xf>
    <xf numFmtId="0" fontId="21" fillId="11" borderId="25" xfId="0" applyFont="1" applyFill="1" applyBorder="1" applyAlignment="1">
      <alignment horizontal="left" vertical="center" indent="1"/>
    </xf>
    <xf numFmtId="0" fontId="22" fillId="8" borderId="26" xfId="0" applyFont="1" applyFill="1" applyBorder="1" applyAlignment="1">
      <alignment horizontal="left" vertical="center" indent="1"/>
    </xf>
    <xf numFmtId="0" fontId="20" fillId="2" borderId="0" xfId="0" applyFont="1" applyFill="1" applyAlignment="1">
      <alignment horizontal="left" vertical="center" indent="1"/>
    </xf>
    <xf numFmtId="0" fontId="23" fillId="3" borderId="0" xfId="0" applyFont="1" applyFill="1" applyAlignment="1">
      <alignment horizontal="left" vertical="center" indent="1"/>
    </xf>
    <xf numFmtId="0" fontId="24" fillId="8" borderId="0" xfId="0" applyFont="1" applyFill="1" applyAlignment="1">
      <alignment horizontal="left" vertical="center" wrapText="1" indent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6E1F2E"/>
      <rgbColor rgb="FF008000"/>
      <rgbColor rgb="FF000080"/>
      <rgbColor rgb="FF808000"/>
      <rgbColor rgb="FF800080"/>
      <rgbColor rgb="FF008080"/>
      <rgbColor rgb="FFF1E4E7"/>
      <rgbColor rgb="FF5F5651"/>
      <rgbColor rgb="FF9999FF"/>
      <rgbColor rgb="FF9A4653"/>
      <rgbColor rgb="FFF8F4F2"/>
      <rgbColor rgb="FFF6F3F1"/>
      <rgbColor rgb="FF531622"/>
      <rgbColor rgb="FFFF8080"/>
      <rgbColor rgb="FF0066CC"/>
      <rgbColor rgb="FFDAD1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7F3F1"/>
      <rgbColor rgb="FFF2ECEA"/>
      <rgbColor rgb="FFF6E1DF"/>
      <rgbColor rgb="FFECE7EA"/>
      <rgbColor rgb="FFFF99CC"/>
      <rgbColor rgb="FFCC99FF"/>
      <rgbColor rgb="FFE7CDD3"/>
      <rgbColor rgb="FF3366FF"/>
      <rgbColor rgb="FF33CCCC"/>
      <rgbColor rgb="FF99CC00"/>
      <rgbColor rgb="FFFFCC00"/>
      <rgbColor rgb="FFFF9900"/>
      <rgbColor rgb="FFFF6600"/>
      <rgbColor rgb="FF6E6763"/>
      <rgbColor rgb="FF969696"/>
      <rgbColor rgb="FF003366"/>
      <rgbColor rgb="FF339966"/>
      <rgbColor rgb="FF003300"/>
      <rgbColor rgb="FF333300"/>
      <rgbColor rgb="FFB23A2E"/>
      <rgbColor rgb="FF993366"/>
      <rgbColor rgb="FF333399"/>
      <rgbColor rgb="FF2E2B2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5"/>
  <sheetViews>
    <sheetView showGridLines="0" tabSelected="1" zoomScaleNormal="100" workbookViewId="0">
      <selection activeCell="L35" sqref="L35"/>
    </sheetView>
  </sheetViews>
  <sheetFormatPr baseColWidth="10" defaultColWidth="8.7109375" defaultRowHeight="15" x14ac:dyDescent="0.25"/>
  <cols>
    <col min="1" max="1" width="2.42578125" customWidth="1"/>
    <col min="2" max="20" width="9.140625" customWidth="1"/>
    <col min="21" max="21" width="2.42578125" customWidth="1"/>
  </cols>
  <sheetData>
    <row r="1" spans="1:20" ht="33.75" customHeight="1" x14ac:dyDescent="0.25">
      <c r="A1" s="14" t="s">
        <v>89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0" ht="19.5" customHeight="1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0" ht="6" customHeight="1" x14ac:dyDescent="0.25"/>
    <row r="4" spans="1:20" ht="6" customHeight="1" x14ac:dyDescent="0.25"/>
    <row r="5" spans="1:20" ht="16.5" customHeight="1" x14ac:dyDescent="0.25">
      <c r="I5" s="12" t="str">
        <f>IFERROR(INDEX(Stellenverzeichnis!$C$5:$C$22,MATCH("GF",Stellenverzeichnis!$A$5:$A$22,0)),"")</f>
        <v>Geschäftsführung</v>
      </c>
      <c r="J5" s="12"/>
      <c r="K5" s="12"/>
      <c r="L5" s="12"/>
      <c r="M5" s="12"/>
      <c r="N5" s="12"/>
      <c r="P5" s="11" t="str">
        <f>IFERROR(INDEX(Stellenverzeichnis!$C$5:$C$22,MATCH("QM",Stellenverzeichnis!$A$5:$A$22,0)),"")</f>
        <v>Qualitätsmanagement</v>
      </c>
      <c r="Q5" s="11"/>
      <c r="R5" s="11"/>
      <c r="S5" s="11"/>
    </row>
    <row r="6" spans="1:20" ht="16.5" customHeight="1" x14ac:dyDescent="0.25">
      <c r="I6" s="10" t="str">
        <f>IF(IFERROR(INDEX(Stellenverzeichnis!$I$5:$I$22,MATCH("GF",Stellenverzeichnis!$A$5:$A$22,0)),"")="vakant","— unbesetzt —",IFERROR(INDEX(Stellenverzeichnis!$D$5:$D$22,MATCH("GF",Stellenverzeichnis!$A$5:$A$22,0)),""))</f>
        <v>Dr. Andrea Berg</v>
      </c>
      <c r="J6" s="10"/>
      <c r="K6" s="10"/>
      <c r="L6" s="10"/>
      <c r="M6" s="10"/>
      <c r="N6" s="10"/>
      <c r="O6" s="15"/>
      <c r="P6" s="9" t="str">
        <f>IF(IFERROR(INDEX(Stellenverzeichnis!$I$5:$I$22,MATCH("QM",Stellenverzeichnis!$A$5:$A$22,0)),"")="vakant","— unbesetzt —",IFERROR(INDEX(Stellenverzeichnis!$D$5:$D$22,MATCH("QM",Stellenverzeichnis!$A$5:$A$22,0)),""))</f>
        <v>Sabine Roth</v>
      </c>
      <c r="Q6" s="9"/>
      <c r="R6" s="9"/>
      <c r="S6" s="9"/>
    </row>
    <row r="7" spans="1:20" ht="16.5" customHeight="1" x14ac:dyDescent="0.25">
      <c r="I7" s="8" t="str">
        <f>IF(IFERROR(INDEX(Stellenverzeichnis!$H$5:$H$22,MATCH("GF",Stellenverzeichnis!$A$5:$A$22,0)),"")="","","Standort: "&amp;IFERROR(INDEX(Stellenverzeichnis!$H$5:$H$22,MATCH("GF",Stellenverzeichnis!$A$5:$A$22,0)),""))</f>
        <v>Standort: Berlin</v>
      </c>
      <c r="J7" s="8"/>
      <c r="K7" s="8"/>
      <c r="L7" s="8"/>
      <c r="M7" s="8"/>
      <c r="N7" s="8"/>
      <c r="P7" s="7" t="s">
        <v>1</v>
      </c>
      <c r="Q7" s="7"/>
      <c r="R7" s="7"/>
      <c r="S7" s="7"/>
    </row>
    <row r="8" spans="1:20" ht="9.75" customHeight="1" x14ac:dyDescent="0.25">
      <c r="K8" s="16"/>
    </row>
    <row r="9" spans="1:20" ht="12" customHeight="1" x14ac:dyDescent="0.25">
      <c r="C9" s="17"/>
      <c r="D9" s="18"/>
      <c r="E9" s="18"/>
      <c r="F9" s="18"/>
      <c r="G9" s="18"/>
      <c r="H9" s="17"/>
      <c r="I9" s="18"/>
      <c r="J9" s="18"/>
      <c r="K9" s="18"/>
      <c r="L9" s="18"/>
      <c r="M9" s="17"/>
      <c r="N9" s="18"/>
      <c r="O9" s="18"/>
      <c r="P9" s="18"/>
      <c r="Q9" s="18"/>
      <c r="R9" s="17"/>
    </row>
    <row r="10" spans="1:20" ht="16.5" customHeight="1" x14ac:dyDescent="0.25">
      <c r="B10" s="6" t="str">
        <f>IFERROR(INDEX(Stellenverzeichnis!$C$5:$C$22,MATCH("L-VT",Stellenverzeichnis!$A$5:$A$22,0)),"")</f>
        <v>Leitung Vertrieb &amp; Marketing</v>
      </c>
      <c r="C10" s="6"/>
      <c r="D10" s="6"/>
      <c r="E10" s="6"/>
      <c r="G10" s="6" t="str">
        <f>IFERROR(INDEX(Stellenverzeichnis!$C$5:$C$22,MATCH("L-TE",Stellenverzeichnis!$A$5:$A$22,0)),"")</f>
        <v>Leitung Technik &amp; Produktion</v>
      </c>
      <c r="H10" s="6"/>
      <c r="I10" s="6"/>
      <c r="J10" s="6"/>
      <c r="L10" s="6" t="str">
        <f>IFERROR(INDEX(Stellenverzeichnis!$C$5:$C$22,MATCH("L-FI",Stellenverzeichnis!$A$5:$A$22,0)),"")</f>
        <v>Leitung Finanzen &amp; Verwaltung</v>
      </c>
      <c r="M10" s="6"/>
      <c r="N10" s="6"/>
      <c r="O10" s="6"/>
      <c r="Q10" s="6" t="str">
        <f>IFERROR(INDEX(Stellenverzeichnis!$C$5:$C$22,MATCH("L-HR",Stellenverzeichnis!$A$5:$A$22,0)),"")</f>
        <v>Leitung Personal</v>
      </c>
      <c r="R10" s="6"/>
      <c r="S10" s="6"/>
      <c r="T10" s="6"/>
    </row>
    <row r="11" spans="1:20" ht="16.5" customHeight="1" x14ac:dyDescent="0.25">
      <c r="B11" s="5" t="str">
        <f>IF(IFERROR(INDEX(Stellenverzeichnis!$I$5:$I$22,MATCH("L-VT",Stellenverzeichnis!$A$5:$A$22,0)),"")="vakant","— unbesetzt —",IFERROR(INDEX(Stellenverzeichnis!$D$5:$D$22,MATCH("L-VT",Stellenverzeichnis!$A$5:$A$22,0)),""))</f>
        <v>Markus Lang</v>
      </c>
      <c r="C11" s="5"/>
      <c r="D11" s="5"/>
      <c r="E11" s="5"/>
      <c r="G11" s="5" t="str">
        <f>IF(IFERROR(INDEX(Stellenverzeichnis!$I$5:$I$22,MATCH("L-TE",Stellenverzeichnis!$A$5:$A$22,0)),"")="vakant","— unbesetzt —",IFERROR(INDEX(Stellenverzeichnis!$D$5:$D$22,MATCH("L-TE",Stellenverzeichnis!$A$5:$A$22,0)),""))</f>
        <v>Julia Weber</v>
      </c>
      <c r="H11" s="5"/>
      <c r="I11" s="5"/>
      <c r="J11" s="5"/>
      <c r="L11" s="5" t="str">
        <f>IF(IFERROR(INDEX(Stellenverzeichnis!$I$5:$I$22,MATCH("L-FI",Stellenverzeichnis!$A$5:$A$22,0)),"")="vakant","— unbesetzt —",IFERROR(INDEX(Stellenverzeichnis!$D$5:$D$22,MATCH("L-FI",Stellenverzeichnis!$A$5:$A$22,0)),""))</f>
        <v>Peter Vogel</v>
      </c>
      <c r="M11" s="5"/>
      <c r="N11" s="5"/>
      <c r="O11" s="5"/>
      <c r="Q11" s="5" t="str">
        <f>IF(IFERROR(INDEX(Stellenverzeichnis!$I$5:$I$22,MATCH("L-HR",Stellenverzeichnis!$A$5:$A$22,0)),"")="vakant","— unbesetzt —",IFERROR(INDEX(Stellenverzeichnis!$D$5:$D$22,MATCH("L-HR",Stellenverzeichnis!$A$5:$A$22,0)),""))</f>
        <v>Nadine Simon</v>
      </c>
      <c r="R11" s="5"/>
      <c r="S11" s="5"/>
      <c r="T11" s="5"/>
    </row>
    <row r="12" spans="1:20" ht="16.5" customHeight="1" x14ac:dyDescent="0.25">
      <c r="B12" s="4" t="str">
        <f>IF(IFERROR(INDEX(Stellenverzeichnis!$H$5:$H$22,MATCH("L-VT",Stellenverzeichnis!$A$5:$A$22,0)),"")="","","Standort: "&amp;IFERROR(INDEX(Stellenverzeichnis!$H$5:$H$22,MATCH("L-VT",Stellenverzeichnis!$A$5:$A$22,0)),""))</f>
        <v>Standort: Berlin</v>
      </c>
      <c r="C12" s="4"/>
      <c r="D12" s="4"/>
      <c r="E12" s="4"/>
      <c r="G12" s="4" t="str">
        <f>IF(IFERROR(INDEX(Stellenverzeichnis!$H$5:$H$22,MATCH("L-TE",Stellenverzeichnis!$A$5:$A$22,0)),"")="","","Standort: "&amp;IFERROR(INDEX(Stellenverzeichnis!$H$5:$H$22,MATCH("L-TE",Stellenverzeichnis!$A$5:$A$22,0)),""))</f>
        <v>Standort: Hamburg</v>
      </c>
      <c r="H12" s="4"/>
      <c r="I12" s="4"/>
      <c r="J12" s="4"/>
      <c r="L12" s="4" t="str">
        <f>IF(IFERROR(INDEX(Stellenverzeichnis!$H$5:$H$22,MATCH("L-FI",Stellenverzeichnis!$A$5:$A$22,0)),"")="","","Standort: "&amp;IFERROR(INDEX(Stellenverzeichnis!$H$5:$H$22,MATCH("L-FI",Stellenverzeichnis!$A$5:$A$22,0)),""))</f>
        <v>Standort: Berlin</v>
      </c>
      <c r="M12" s="4"/>
      <c r="N12" s="4"/>
      <c r="O12" s="4"/>
      <c r="Q12" s="4" t="str">
        <f>IF(IFERROR(INDEX(Stellenverzeichnis!$H$5:$H$22,MATCH("L-HR",Stellenverzeichnis!$A$5:$A$22,0)),"")="","","Standort: "&amp;IFERROR(INDEX(Stellenverzeichnis!$H$5:$H$22,MATCH("L-HR",Stellenverzeichnis!$A$5:$A$22,0)),""))</f>
        <v>Standort: München</v>
      </c>
      <c r="R12" s="4"/>
      <c r="S12" s="4"/>
      <c r="T12" s="4"/>
    </row>
    <row r="13" spans="1:20" ht="12" customHeight="1" x14ac:dyDescent="0.25">
      <c r="B13" s="17"/>
      <c r="C13" s="18"/>
      <c r="D13" s="17"/>
      <c r="E13" s="18"/>
      <c r="G13" s="17"/>
      <c r="H13" s="18"/>
      <c r="I13" s="17"/>
      <c r="J13" s="18"/>
      <c r="L13" s="17"/>
      <c r="M13" s="18"/>
      <c r="N13" s="17"/>
      <c r="O13" s="18"/>
      <c r="R13" s="16"/>
    </row>
    <row r="14" spans="1:20" ht="15.75" customHeight="1" x14ac:dyDescent="0.25">
      <c r="B14" s="3" t="str">
        <f>IFERROR(INDEX(Stellenverzeichnis!$C$5:$C$22,MATCH("VT-ID",Stellenverzeichnis!$A$5:$A$22,0)),"")</f>
        <v>Innendienst</v>
      </c>
      <c r="C14" s="3"/>
      <c r="D14" s="3" t="str">
        <f>IFERROR(INDEX(Stellenverzeichnis!$C$5:$C$22,MATCH("VT-AD",Stellenverzeichnis!$A$5:$A$22,0)),"")</f>
        <v>Außendienst</v>
      </c>
      <c r="E14" s="3"/>
      <c r="G14" s="3" t="str">
        <f>IFERROR(INDEX(Stellenverzeichnis!$C$5:$C$22,MATCH("TE-FE",Stellenverzeichnis!$A$5:$A$22,0)),"")</f>
        <v>Fertigung</v>
      </c>
      <c r="H14" s="3"/>
      <c r="I14" s="2" t="str">
        <f>IFERROR(INDEX(Stellenverzeichnis!$C$5:$C$22,MATCH("TE-IN",Stellenverzeichnis!$A$5:$A$22,0)),"")</f>
        <v>Instandhaltung</v>
      </c>
      <c r="J14" s="2"/>
      <c r="L14" s="3" t="str">
        <f>IFERROR(INDEX(Stellenverzeichnis!$C$5:$C$22,MATCH("FI-BU",Stellenverzeichnis!$A$5:$A$22,0)),"")</f>
        <v>Buchhaltung</v>
      </c>
      <c r="M14" s="3"/>
      <c r="N14" s="3" t="str">
        <f>IFERROR(INDEX(Stellenverzeichnis!$C$5:$C$22,MATCH("FI-CO",Stellenverzeichnis!$A$5:$A$22,0)),"")</f>
        <v>Controlling</v>
      </c>
      <c r="O14" s="3"/>
      <c r="Q14" s="3" t="str">
        <f>IFERROR(INDEX(Stellenverzeichnis!$C$5:$C$22,MATCH("HR-RE",Stellenverzeichnis!$A$5:$A$22,0)),"")</f>
        <v>Recruiting &amp; Entwicklung</v>
      </c>
      <c r="R14" s="3"/>
      <c r="S14" s="3"/>
      <c r="T14" s="3"/>
    </row>
    <row r="15" spans="1:20" ht="15.75" customHeight="1" x14ac:dyDescent="0.25">
      <c r="B15" s="1" t="str">
        <f>IF(IFERROR(INDEX(Stellenverzeichnis!$I$5:$I$22,MATCH("VT-ID",Stellenverzeichnis!$A$5:$A$22,0)),"")="vakant","— unbesetzt —",IFERROR(INDEX(Stellenverzeichnis!$D$5:$D$22,MATCH("VT-ID",Stellenverzeichnis!$A$5:$A$22,0)),""))</f>
        <v>Kevin Schulz</v>
      </c>
      <c r="C15" s="1"/>
      <c r="D15" s="1" t="str">
        <f>IF(IFERROR(INDEX(Stellenverzeichnis!$I$5:$I$22,MATCH("VT-AD",Stellenverzeichnis!$A$5:$A$22,0)),"")="vakant","— unbesetzt —",IFERROR(INDEX(Stellenverzeichnis!$D$5:$D$22,MATCH("VT-AD",Stellenverzeichnis!$A$5:$A$22,0)),""))</f>
        <v>Laura Braun</v>
      </c>
      <c r="E15" s="1"/>
      <c r="G15" s="1" t="str">
        <f>IF(IFERROR(INDEX(Stellenverzeichnis!$I$5:$I$22,MATCH("TE-FE",Stellenverzeichnis!$A$5:$A$22,0)),"")="vakant","— unbesetzt —",IFERROR(INDEX(Stellenverzeichnis!$D$5:$D$22,MATCH("TE-FE",Stellenverzeichnis!$A$5:$A$22,0)),""))</f>
        <v>Stefan Klein</v>
      </c>
      <c r="H15" s="1"/>
      <c r="I15" s="38" t="str">
        <f>IF(IFERROR(INDEX(Stellenverzeichnis!$I$5:$I$22,MATCH("TE-IN",Stellenverzeichnis!$A$5:$A$22,0)),"")="vakant","— unbesetzt —",IFERROR(INDEX(Stellenverzeichnis!$D$5:$D$22,MATCH("TE-IN",Stellenverzeichnis!$A$5:$A$22,0)),""))</f>
        <v>— unbesetzt —</v>
      </c>
      <c r="J15" s="38"/>
      <c r="L15" s="1" t="str">
        <f>IF(IFERROR(INDEX(Stellenverzeichnis!$I$5:$I$22,MATCH("FI-BU",Stellenverzeichnis!$A$5:$A$22,0)),"")="vakant","— unbesetzt —",IFERROR(INDEX(Stellenverzeichnis!$D$5:$D$22,MATCH("FI-BU",Stellenverzeichnis!$A$5:$A$22,0)),""))</f>
        <v>Petra Fischer</v>
      </c>
      <c r="M15" s="1"/>
      <c r="N15" s="1" t="str">
        <f>IF(IFERROR(INDEX(Stellenverzeichnis!$I$5:$I$22,MATCH("FI-CO",Stellenverzeichnis!$A$5:$A$22,0)),"")="vakant","— unbesetzt —",IFERROR(INDEX(Stellenverzeichnis!$D$5:$D$22,MATCH("FI-CO",Stellenverzeichnis!$A$5:$A$22,0)),""))</f>
        <v>Michael Horn</v>
      </c>
      <c r="O15" s="1"/>
      <c r="Q15" s="1" t="str">
        <f>IF(IFERROR(INDEX(Stellenverzeichnis!$I$5:$I$22,MATCH("HR-RE",Stellenverzeichnis!$A$5:$A$22,0)),"")="vakant","— unbesetzt —",IFERROR(INDEX(Stellenverzeichnis!$D$5:$D$22,MATCH("HR-RE",Stellenverzeichnis!$A$5:$A$22,0)),""))</f>
        <v>Anna Wolf</v>
      </c>
      <c r="R15" s="1"/>
      <c r="S15" s="1"/>
      <c r="T15" s="1"/>
    </row>
    <row r="16" spans="1:20" ht="15.75" customHeight="1" x14ac:dyDescent="0.25">
      <c r="B16" s="39" t="str">
        <f>IF(IFERROR(INDEX(Stellenverzeichnis!$H$5:$H$22,MATCH("VT-ID",Stellenverzeichnis!$A$5:$A$22,0)),"")="","","Standort: "&amp;IFERROR(INDEX(Stellenverzeichnis!$H$5:$H$22,MATCH("VT-ID",Stellenverzeichnis!$A$5:$A$22,0)),""))</f>
        <v>Standort: Berlin</v>
      </c>
      <c r="C16" s="39"/>
      <c r="D16" s="39" t="str">
        <f>IF(IFERROR(INDEX(Stellenverzeichnis!$H$5:$H$22,MATCH("VT-AD",Stellenverzeichnis!$A$5:$A$22,0)),"")="","","Standort: "&amp;IFERROR(INDEX(Stellenverzeichnis!$H$5:$H$22,MATCH("VT-AD",Stellenverzeichnis!$A$5:$A$22,0)),""))</f>
        <v>Standort: Hamburg</v>
      </c>
      <c r="E16" s="39"/>
      <c r="G16" s="39" t="str">
        <f>IF(IFERROR(INDEX(Stellenverzeichnis!$H$5:$H$22,MATCH("TE-FE",Stellenverzeichnis!$A$5:$A$22,0)),"")="","","Standort: "&amp;IFERROR(INDEX(Stellenverzeichnis!$H$5:$H$22,MATCH("TE-FE",Stellenverzeichnis!$A$5:$A$22,0)),""))</f>
        <v>Standort: Hamburg</v>
      </c>
      <c r="H16" s="39"/>
      <c r="I16" s="40" t="str">
        <f>IF(IFERROR(INDEX(Stellenverzeichnis!$H$5:$H$22,MATCH("TE-IN",Stellenverzeichnis!$A$5:$A$22,0)),"")="","","Standort: "&amp;IFERROR(INDEX(Stellenverzeichnis!$H$5:$H$22,MATCH("TE-IN",Stellenverzeichnis!$A$5:$A$22,0)),""))</f>
        <v>Standort: Hamburg</v>
      </c>
      <c r="J16" s="40"/>
      <c r="L16" s="39" t="str">
        <f>IF(IFERROR(INDEX(Stellenverzeichnis!$H$5:$H$22,MATCH("FI-BU",Stellenverzeichnis!$A$5:$A$22,0)),"")="","","Standort: "&amp;IFERROR(INDEX(Stellenverzeichnis!$H$5:$H$22,MATCH("FI-BU",Stellenverzeichnis!$A$5:$A$22,0)),""))</f>
        <v>Standort: Berlin</v>
      </c>
      <c r="M16" s="39"/>
      <c r="N16" s="39" t="str">
        <f>IF(IFERROR(INDEX(Stellenverzeichnis!$H$5:$H$22,MATCH("FI-CO",Stellenverzeichnis!$A$5:$A$22,0)),"")="","","Standort: "&amp;IFERROR(INDEX(Stellenverzeichnis!$H$5:$H$22,MATCH("FI-CO",Stellenverzeichnis!$A$5:$A$22,0)),""))</f>
        <v>Standort: Berlin</v>
      </c>
      <c r="O16" s="39"/>
      <c r="Q16" s="39" t="str">
        <f>IF(IFERROR(INDEX(Stellenverzeichnis!$H$5:$H$22,MATCH("HR-RE",Stellenverzeichnis!$A$5:$A$22,0)),"")="","","Standort: "&amp;IFERROR(INDEX(Stellenverzeichnis!$H$5:$H$22,MATCH("HR-RE",Stellenverzeichnis!$A$5:$A$22,0)),""))</f>
        <v>Standort: München</v>
      </c>
      <c r="R16" s="39"/>
      <c r="S16" s="39"/>
      <c r="T16" s="39"/>
    </row>
    <row r="17" spans="2:10" ht="6" customHeight="1" x14ac:dyDescent="0.25"/>
    <row r="18" spans="2:10" ht="21.75" customHeight="1" x14ac:dyDescent="0.25">
      <c r="B18" s="41" t="s">
        <v>2</v>
      </c>
      <c r="C18" s="41"/>
      <c r="D18" s="41"/>
      <c r="E18" s="41"/>
      <c r="F18" s="41"/>
      <c r="G18" s="41"/>
      <c r="H18" s="41"/>
      <c r="I18" s="41"/>
      <c r="J18" s="41"/>
    </row>
    <row r="19" spans="2:10" ht="21.75" customHeight="1" x14ac:dyDescent="0.25">
      <c r="B19" s="42">
        <f>COUNTA(Stellenverzeichnis!$A$5:$A$22)</f>
        <v>13</v>
      </c>
      <c r="C19" s="42"/>
      <c r="D19" s="42">
        <f>COUNTIF(Stellenverzeichnis!$I$5:$I$22,"besetzt")</f>
        <v>12</v>
      </c>
      <c r="E19" s="42"/>
      <c r="F19" s="42">
        <f>COUNTIF(Stellenverzeichnis!$I$5:$I$22,"vakant")</f>
        <v>1</v>
      </c>
      <c r="G19" s="42"/>
      <c r="H19" s="42">
        <f>SUMPRODUCT((COUNTIF(Stellenverzeichnis!$F$5:$F$22,Stellenverzeichnis!$A$5:$A$22)&gt;0)*(Stellenverzeichnis!$A$5:$A$22&lt;&gt;""))</f>
        <v>5</v>
      </c>
      <c r="I19" s="42"/>
    </row>
    <row r="20" spans="2:10" ht="15" customHeight="1" x14ac:dyDescent="0.25">
      <c r="B20" s="43" t="s">
        <v>3</v>
      </c>
      <c r="C20" s="43"/>
      <c r="D20" s="43" t="s">
        <v>4</v>
      </c>
      <c r="E20" s="43"/>
      <c r="F20" s="43" t="s">
        <v>5</v>
      </c>
      <c r="G20" s="43"/>
      <c r="H20" s="43" t="s">
        <v>6</v>
      </c>
      <c r="I20" s="43"/>
    </row>
    <row r="22" spans="2:10" ht="18" customHeight="1" x14ac:dyDescent="0.25">
      <c r="B22" s="44" t="s">
        <v>7</v>
      </c>
      <c r="C22" s="44"/>
      <c r="D22" s="44"/>
      <c r="E22" s="44"/>
      <c r="G22" s="44" t="s">
        <v>8</v>
      </c>
      <c r="H22" s="44"/>
      <c r="I22" s="44"/>
      <c r="J22" s="44"/>
    </row>
    <row r="23" spans="2:10" ht="15" customHeight="1" x14ac:dyDescent="0.25">
      <c r="B23" s="45" t="s">
        <v>9</v>
      </c>
      <c r="C23" s="45"/>
      <c r="D23" s="45"/>
      <c r="E23" s="21">
        <f>COUNTIF(Stellenverzeichnis!$E$5:$E$22,"Geschäftsleitung")</f>
        <v>1</v>
      </c>
      <c r="G23" s="45" t="s">
        <v>10</v>
      </c>
      <c r="H23" s="45"/>
      <c r="I23" s="45"/>
      <c r="J23" s="21">
        <f>COUNTIF(Stellenverzeichnis!$F$5:$F$22,"GF")</f>
        <v>5</v>
      </c>
    </row>
    <row r="24" spans="2:10" ht="15" customHeight="1" x14ac:dyDescent="0.25">
      <c r="B24" s="46" t="s">
        <v>11</v>
      </c>
      <c r="C24" s="46"/>
      <c r="D24" s="46"/>
      <c r="E24" s="22">
        <f>COUNTIF(Stellenverzeichnis!$E$5:$E$22,"Vertrieb")</f>
        <v>3</v>
      </c>
      <c r="G24" s="46" t="s">
        <v>12</v>
      </c>
      <c r="H24" s="46"/>
      <c r="I24" s="46"/>
      <c r="J24" s="22">
        <f>COUNTIF(Stellenverzeichnis!$F$5:$F$22,"L-VT")</f>
        <v>2</v>
      </c>
    </row>
    <row r="25" spans="2:10" ht="15" customHeight="1" x14ac:dyDescent="0.25">
      <c r="B25" s="45" t="s">
        <v>13</v>
      </c>
      <c r="C25" s="45"/>
      <c r="D25" s="45"/>
      <c r="E25" s="21">
        <f>COUNTIF(Stellenverzeichnis!$E$5:$E$22,"Technik")</f>
        <v>3</v>
      </c>
      <c r="G25" s="45" t="s">
        <v>14</v>
      </c>
      <c r="H25" s="45"/>
      <c r="I25" s="45"/>
      <c r="J25" s="21">
        <f>COUNTIF(Stellenverzeichnis!$F$5:$F$22,"L-TE")</f>
        <v>2</v>
      </c>
    </row>
    <row r="26" spans="2:10" ht="15" customHeight="1" x14ac:dyDescent="0.25">
      <c r="B26" s="46" t="s">
        <v>15</v>
      </c>
      <c r="C26" s="46"/>
      <c r="D26" s="46"/>
      <c r="E26" s="22">
        <f>COUNTIF(Stellenverzeichnis!$E$5:$E$22,"Finanzen")</f>
        <v>3</v>
      </c>
      <c r="G26" s="46" t="s">
        <v>16</v>
      </c>
      <c r="H26" s="46"/>
      <c r="I26" s="46"/>
      <c r="J26" s="22">
        <f>COUNTIF(Stellenverzeichnis!$F$5:$F$22,"L-FI")</f>
        <v>2</v>
      </c>
    </row>
    <row r="27" spans="2:10" ht="15" customHeight="1" x14ac:dyDescent="0.25">
      <c r="B27" s="45" t="s">
        <v>17</v>
      </c>
      <c r="C27" s="45"/>
      <c r="D27" s="45"/>
      <c r="E27" s="21">
        <f>COUNTIF(Stellenverzeichnis!$E$5:$E$22,"Personal")</f>
        <v>2</v>
      </c>
      <c r="G27" s="45" t="s">
        <v>18</v>
      </c>
      <c r="H27" s="45"/>
      <c r="I27" s="45"/>
      <c r="J27" s="21">
        <f>COUNTIF(Stellenverzeichnis!$F$5:$F$22,"L-HR")</f>
        <v>1</v>
      </c>
    </row>
    <row r="28" spans="2:10" ht="15" customHeight="1" x14ac:dyDescent="0.25">
      <c r="B28" s="46" t="s">
        <v>19</v>
      </c>
      <c r="C28" s="46"/>
      <c r="D28" s="46"/>
      <c r="E28" s="22">
        <f>COUNTIF(Stellenverzeichnis!$E$5:$E$22,"Stab")</f>
        <v>1</v>
      </c>
      <c r="G28" s="47" t="s">
        <v>20</v>
      </c>
      <c r="H28" s="47"/>
      <c r="I28" s="47"/>
      <c r="J28" s="24">
        <f>MAX(J23:J27)</f>
        <v>5</v>
      </c>
    </row>
    <row r="30" spans="2:10" ht="18" customHeight="1" x14ac:dyDescent="0.25">
      <c r="B30" s="48" t="s">
        <v>21</v>
      </c>
      <c r="C30" s="48"/>
      <c r="D30" s="48"/>
      <c r="E30" s="48"/>
      <c r="F30" s="48"/>
      <c r="G30" s="48"/>
      <c r="H30" s="48"/>
      <c r="I30" s="48"/>
      <c r="J30" s="48"/>
    </row>
    <row r="31" spans="2:10" ht="15" customHeight="1" x14ac:dyDescent="0.25">
      <c r="B31" s="25"/>
      <c r="C31" s="49" t="s">
        <v>22</v>
      </c>
      <c r="D31" s="49"/>
      <c r="E31" s="49"/>
      <c r="F31" s="49"/>
      <c r="G31" s="49"/>
      <c r="H31" s="49"/>
      <c r="I31" s="49"/>
      <c r="J31" s="49"/>
    </row>
    <row r="32" spans="2:10" ht="15" customHeight="1" x14ac:dyDescent="0.25">
      <c r="B32" s="26"/>
      <c r="C32" s="49" t="s">
        <v>23</v>
      </c>
      <c r="D32" s="49"/>
      <c r="E32" s="49"/>
      <c r="F32" s="49"/>
      <c r="G32" s="49"/>
      <c r="H32" s="49"/>
      <c r="I32" s="49"/>
      <c r="J32" s="49"/>
    </row>
    <row r="33" spans="2:10" ht="15" customHeight="1" x14ac:dyDescent="0.25">
      <c r="B33" s="27"/>
      <c r="C33" s="49" t="s">
        <v>24</v>
      </c>
      <c r="D33" s="49"/>
      <c r="E33" s="49"/>
      <c r="F33" s="49"/>
      <c r="G33" s="49"/>
      <c r="H33" s="49"/>
      <c r="I33" s="49"/>
      <c r="J33" s="49"/>
    </row>
    <row r="34" spans="2:10" ht="15" customHeight="1" x14ac:dyDescent="0.25">
      <c r="B34" s="28"/>
      <c r="C34" s="49" t="s">
        <v>25</v>
      </c>
      <c r="D34" s="49"/>
      <c r="E34" s="49"/>
      <c r="F34" s="49"/>
      <c r="G34" s="49"/>
      <c r="H34" s="49"/>
      <c r="I34" s="49"/>
      <c r="J34" s="49"/>
    </row>
    <row r="35" spans="2:10" ht="15" customHeight="1" x14ac:dyDescent="0.25">
      <c r="B35" s="29"/>
      <c r="C35" s="49" t="s">
        <v>26</v>
      </c>
      <c r="D35" s="49"/>
      <c r="E35" s="49"/>
      <c r="F35" s="49"/>
      <c r="G35" s="49"/>
      <c r="H35" s="49"/>
      <c r="I35" s="49"/>
      <c r="J35" s="49"/>
    </row>
  </sheetData>
  <mergeCells count="70">
    <mergeCell ref="C35:J35"/>
    <mergeCell ref="B30:J30"/>
    <mergeCell ref="C31:J31"/>
    <mergeCell ref="C32:J32"/>
    <mergeCell ref="C33:J33"/>
    <mergeCell ref="C34:J34"/>
    <mergeCell ref="B26:D26"/>
    <mergeCell ref="G26:I26"/>
    <mergeCell ref="B27:D27"/>
    <mergeCell ref="G27:I27"/>
    <mergeCell ref="B28:D28"/>
    <mergeCell ref="G28:I28"/>
    <mergeCell ref="B23:D23"/>
    <mergeCell ref="G23:I23"/>
    <mergeCell ref="B24:D24"/>
    <mergeCell ref="G24:I24"/>
    <mergeCell ref="B25:D25"/>
    <mergeCell ref="G25:I25"/>
    <mergeCell ref="B20:C20"/>
    <mergeCell ref="D20:E20"/>
    <mergeCell ref="F20:G20"/>
    <mergeCell ref="H20:I20"/>
    <mergeCell ref="B22:E22"/>
    <mergeCell ref="G22:J22"/>
    <mergeCell ref="N16:O16"/>
    <mergeCell ref="Q16:T16"/>
    <mergeCell ref="B18:J18"/>
    <mergeCell ref="B19:C19"/>
    <mergeCell ref="D19:E19"/>
    <mergeCell ref="F19:G19"/>
    <mergeCell ref="H19:I19"/>
    <mergeCell ref="B16:C16"/>
    <mergeCell ref="D16:E16"/>
    <mergeCell ref="G16:H16"/>
    <mergeCell ref="I16:J16"/>
    <mergeCell ref="L16:M16"/>
    <mergeCell ref="N14:O14"/>
    <mergeCell ref="Q14:T14"/>
    <mergeCell ref="B15:C15"/>
    <mergeCell ref="D15:E15"/>
    <mergeCell ref="G15:H15"/>
    <mergeCell ref="I15:J15"/>
    <mergeCell ref="L15:M15"/>
    <mergeCell ref="N15:O15"/>
    <mergeCell ref="Q15:T15"/>
    <mergeCell ref="B14:C14"/>
    <mergeCell ref="D14:E14"/>
    <mergeCell ref="G14:H14"/>
    <mergeCell ref="I14:J14"/>
    <mergeCell ref="L14:M14"/>
    <mergeCell ref="B11:E11"/>
    <mergeCell ref="G11:J11"/>
    <mergeCell ref="L11:O11"/>
    <mergeCell ref="Q11:T11"/>
    <mergeCell ref="B12:E12"/>
    <mergeCell ref="G12:J12"/>
    <mergeCell ref="L12:O12"/>
    <mergeCell ref="Q12:T12"/>
    <mergeCell ref="I7:N7"/>
    <mergeCell ref="P7:S7"/>
    <mergeCell ref="B10:E10"/>
    <mergeCell ref="G10:J10"/>
    <mergeCell ref="L10:O10"/>
    <mergeCell ref="Q10:T10"/>
    <mergeCell ref="A1:T1"/>
    <mergeCell ref="A2:T2"/>
    <mergeCell ref="I5:N5"/>
    <mergeCell ref="P5:S5"/>
    <mergeCell ref="I6:N6"/>
    <mergeCell ref="P6:S6"/>
  </mergeCells>
  <pageMargins left="0.25" right="0.25" top="0.35" bottom="0.35" header="0.511811023622047" footer="0.511811023622047"/>
  <pageSetup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4"/>
  <sheetViews>
    <sheetView showGridLines="0" zoomScaleNormal="100" workbookViewId="0">
      <pane ySplit="4" topLeftCell="A5" activePane="bottomLeft" state="frozen"/>
      <selection pane="bottomLeft"/>
    </sheetView>
  </sheetViews>
  <sheetFormatPr baseColWidth="10" defaultColWidth="8.7109375" defaultRowHeight="15" x14ac:dyDescent="0.25"/>
  <cols>
    <col min="1" max="1" width="10" customWidth="1"/>
    <col min="2" max="2" width="7" customWidth="1"/>
    <col min="3" max="3" width="30" customWidth="1"/>
    <col min="4" max="4" width="21" customWidth="1"/>
    <col min="5" max="5" width="16" customWidth="1"/>
    <col min="6" max="6" width="13" customWidth="1"/>
    <col min="7" max="7" width="14" customWidth="1"/>
    <col min="8" max="8" width="13" customWidth="1"/>
    <col min="9" max="9" width="11" customWidth="1"/>
    <col min="10" max="10" width="2" customWidth="1"/>
    <col min="11" max="12" width="16" customWidth="1"/>
  </cols>
  <sheetData>
    <row r="1" spans="1:11" ht="30" customHeight="1" x14ac:dyDescent="0.25">
      <c r="A1" s="50" t="s">
        <v>27</v>
      </c>
      <c r="B1" s="50"/>
      <c r="C1" s="50"/>
      <c r="D1" s="50"/>
      <c r="E1" s="50"/>
      <c r="F1" s="50"/>
      <c r="G1" s="50"/>
      <c r="H1" s="50"/>
      <c r="I1" s="50"/>
    </row>
    <row r="2" spans="1:11" ht="27.75" customHeight="1" x14ac:dyDescent="0.25">
      <c r="A2" s="51" t="s">
        <v>28</v>
      </c>
      <c r="B2" s="51"/>
      <c r="C2" s="51"/>
      <c r="D2" s="51"/>
      <c r="E2" s="51"/>
      <c r="F2" s="51"/>
      <c r="G2" s="51"/>
      <c r="H2" s="51"/>
      <c r="I2" s="51"/>
    </row>
    <row r="3" spans="1:11" ht="6" customHeight="1" x14ac:dyDescent="0.25"/>
    <row r="4" spans="1:11" ht="25.5" customHeight="1" x14ac:dyDescent="0.25">
      <c r="A4" s="30" t="s">
        <v>29</v>
      </c>
      <c r="B4" s="30" t="s">
        <v>30</v>
      </c>
      <c r="C4" s="31" t="s">
        <v>31</v>
      </c>
      <c r="D4" s="31" t="s">
        <v>32</v>
      </c>
      <c r="E4" s="31" t="s">
        <v>33</v>
      </c>
      <c r="F4" s="30" t="s">
        <v>34</v>
      </c>
      <c r="G4" s="31" t="s">
        <v>35</v>
      </c>
      <c r="H4" s="31" t="s">
        <v>36</v>
      </c>
      <c r="I4" s="30" t="s">
        <v>37</v>
      </c>
      <c r="K4" s="19" t="s">
        <v>38</v>
      </c>
    </row>
    <row r="5" spans="1:11" ht="16.5" customHeight="1" x14ac:dyDescent="0.25">
      <c r="A5" s="32" t="s">
        <v>39</v>
      </c>
      <c r="B5" s="32">
        <v>1</v>
      </c>
      <c r="C5" s="33" t="s">
        <v>10</v>
      </c>
      <c r="D5" s="33" t="s">
        <v>40</v>
      </c>
      <c r="E5" s="33" t="s">
        <v>9</v>
      </c>
      <c r="F5" s="32"/>
      <c r="G5" s="33" t="s">
        <v>41</v>
      </c>
      <c r="H5" s="33" t="s">
        <v>42</v>
      </c>
      <c r="I5" s="32" t="s">
        <v>43</v>
      </c>
      <c r="K5" s="23" t="s">
        <v>30</v>
      </c>
    </row>
    <row r="6" spans="1:11" ht="16.5" customHeight="1" x14ac:dyDescent="0.25">
      <c r="A6" s="34" t="s">
        <v>44</v>
      </c>
      <c r="B6" s="34">
        <v>2</v>
      </c>
      <c r="C6" s="35" t="s">
        <v>45</v>
      </c>
      <c r="D6" s="35" t="s">
        <v>46</v>
      </c>
      <c r="E6" s="35" t="s">
        <v>19</v>
      </c>
      <c r="F6" s="34" t="s">
        <v>39</v>
      </c>
      <c r="G6" s="35" t="s">
        <v>47</v>
      </c>
      <c r="H6" s="35" t="s">
        <v>42</v>
      </c>
      <c r="I6" s="34" t="s">
        <v>43</v>
      </c>
      <c r="K6" s="20" t="s">
        <v>48</v>
      </c>
    </row>
    <row r="7" spans="1:11" ht="16.5" customHeight="1" x14ac:dyDescent="0.25">
      <c r="A7" s="32" t="s">
        <v>49</v>
      </c>
      <c r="B7" s="32">
        <v>2</v>
      </c>
      <c r="C7" s="33" t="s">
        <v>50</v>
      </c>
      <c r="D7" s="33" t="s">
        <v>51</v>
      </c>
      <c r="E7" s="33" t="s">
        <v>11</v>
      </c>
      <c r="F7" s="32" t="s">
        <v>39</v>
      </c>
      <c r="G7" s="33" t="s">
        <v>41</v>
      </c>
      <c r="H7" s="33" t="s">
        <v>42</v>
      </c>
      <c r="I7" s="32" t="s">
        <v>43</v>
      </c>
      <c r="K7" s="20" t="s">
        <v>52</v>
      </c>
    </row>
    <row r="8" spans="1:11" ht="16.5" customHeight="1" x14ac:dyDescent="0.25">
      <c r="A8" s="34" t="s">
        <v>53</v>
      </c>
      <c r="B8" s="34">
        <v>2</v>
      </c>
      <c r="C8" s="35" t="s">
        <v>54</v>
      </c>
      <c r="D8" s="35" t="s">
        <v>55</v>
      </c>
      <c r="E8" s="35" t="s">
        <v>13</v>
      </c>
      <c r="F8" s="34" t="s">
        <v>39</v>
      </c>
      <c r="G8" s="35" t="s">
        <v>41</v>
      </c>
      <c r="H8" s="35" t="s">
        <v>56</v>
      </c>
      <c r="I8" s="34" t="s">
        <v>43</v>
      </c>
      <c r="K8" s="20" t="s">
        <v>57</v>
      </c>
    </row>
    <row r="9" spans="1:11" ht="16.5" customHeight="1" x14ac:dyDescent="0.25">
      <c r="A9" s="32" t="s">
        <v>58</v>
      </c>
      <c r="B9" s="32">
        <v>2</v>
      </c>
      <c r="C9" s="33" t="s">
        <v>59</v>
      </c>
      <c r="D9" s="33" t="s">
        <v>60</v>
      </c>
      <c r="E9" s="33" t="s">
        <v>15</v>
      </c>
      <c r="F9" s="32" t="s">
        <v>39</v>
      </c>
      <c r="G9" s="33" t="s">
        <v>41</v>
      </c>
      <c r="H9" s="33" t="s">
        <v>42</v>
      </c>
      <c r="I9" s="32" t="s">
        <v>43</v>
      </c>
    </row>
    <row r="10" spans="1:11" ht="16.5" customHeight="1" x14ac:dyDescent="0.25">
      <c r="A10" s="34" t="s">
        <v>61</v>
      </c>
      <c r="B10" s="34">
        <v>2</v>
      </c>
      <c r="C10" s="35" t="s">
        <v>62</v>
      </c>
      <c r="D10" s="35" t="s">
        <v>63</v>
      </c>
      <c r="E10" s="35" t="s">
        <v>17</v>
      </c>
      <c r="F10" s="34" t="s">
        <v>39</v>
      </c>
      <c r="G10" s="35" t="s">
        <v>41</v>
      </c>
      <c r="H10" s="35" t="s">
        <v>64</v>
      </c>
      <c r="I10" s="34" t="s">
        <v>43</v>
      </c>
      <c r="K10" s="23" t="s">
        <v>35</v>
      </c>
    </row>
    <row r="11" spans="1:11" ht="16.5" customHeight="1" x14ac:dyDescent="0.25">
      <c r="A11" s="32" t="s">
        <v>65</v>
      </c>
      <c r="B11" s="32">
        <v>3</v>
      </c>
      <c r="C11" s="33" t="s">
        <v>66</v>
      </c>
      <c r="D11" s="33" t="s">
        <v>67</v>
      </c>
      <c r="E11" s="33" t="s">
        <v>11</v>
      </c>
      <c r="F11" s="32" t="s">
        <v>49</v>
      </c>
      <c r="G11" s="33" t="s">
        <v>41</v>
      </c>
      <c r="H11" s="33" t="s">
        <v>42</v>
      </c>
      <c r="I11" s="32" t="s">
        <v>43</v>
      </c>
      <c r="K11" s="20" t="s">
        <v>41</v>
      </c>
    </row>
    <row r="12" spans="1:11" ht="16.5" customHeight="1" x14ac:dyDescent="0.25">
      <c r="A12" s="34" t="s">
        <v>68</v>
      </c>
      <c r="B12" s="34">
        <v>3</v>
      </c>
      <c r="C12" s="35" t="s">
        <v>69</v>
      </c>
      <c r="D12" s="35" t="s">
        <v>70</v>
      </c>
      <c r="E12" s="35" t="s">
        <v>11</v>
      </c>
      <c r="F12" s="34" t="s">
        <v>49</v>
      </c>
      <c r="G12" s="35" t="s">
        <v>41</v>
      </c>
      <c r="H12" s="35" t="s">
        <v>56</v>
      </c>
      <c r="I12" s="34" t="s">
        <v>43</v>
      </c>
      <c r="K12" s="20" t="s">
        <v>47</v>
      </c>
    </row>
    <row r="13" spans="1:11" ht="16.5" customHeight="1" x14ac:dyDescent="0.25">
      <c r="A13" s="32" t="s">
        <v>71</v>
      </c>
      <c r="B13" s="32">
        <v>3</v>
      </c>
      <c r="C13" s="33" t="s">
        <v>72</v>
      </c>
      <c r="D13" s="33" t="s">
        <v>73</v>
      </c>
      <c r="E13" s="33" t="s">
        <v>13</v>
      </c>
      <c r="F13" s="32" t="s">
        <v>53</v>
      </c>
      <c r="G13" s="33" t="s">
        <v>41</v>
      </c>
      <c r="H13" s="33" t="s">
        <v>56</v>
      </c>
      <c r="I13" s="32" t="s">
        <v>43</v>
      </c>
    </row>
    <row r="14" spans="1:11" ht="16.5" customHeight="1" x14ac:dyDescent="0.25">
      <c r="A14" s="34" t="s">
        <v>74</v>
      </c>
      <c r="B14" s="34">
        <v>3</v>
      </c>
      <c r="C14" s="35" t="s">
        <v>75</v>
      </c>
      <c r="D14" s="35"/>
      <c r="E14" s="35" t="s">
        <v>13</v>
      </c>
      <c r="F14" s="34" t="s">
        <v>53</v>
      </c>
      <c r="G14" s="35" t="s">
        <v>41</v>
      </c>
      <c r="H14" s="35" t="s">
        <v>56</v>
      </c>
      <c r="I14" s="34" t="s">
        <v>76</v>
      </c>
      <c r="K14" s="23" t="s">
        <v>36</v>
      </c>
    </row>
    <row r="15" spans="1:11" ht="16.5" customHeight="1" x14ac:dyDescent="0.25">
      <c r="A15" s="32" t="s">
        <v>77</v>
      </c>
      <c r="B15" s="32">
        <v>3</v>
      </c>
      <c r="C15" s="33" t="s">
        <v>78</v>
      </c>
      <c r="D15" s="33" t="s">
        <v>79</v>
      </c>
      <c r="E15" s="33" t="s">
        <v>15</v>
      </c>
      <c r="F15" s="32" t="s">
        <v>58</v>
      </c>
      <c r="G15" s="33" t="s">
        <v>41</v>
      </c>
      <c r="H15" s="33" t="s">
        <v>42</v>
      </c>
      <c r="I15" s="32" t="s">
        <v>43</v>
      </c>
      <c r="K15" s="20" t="s">
        <v>42</v>
      </c>
    </row>
    <row r="16" spans="1:11" ht="16.5" customHeight="1" x14ac:dyDescent="0.25">
      <c r="A16" s="34" t="s">
        <v>80</v>
      </c>
      <c r="B16" s="34">
        <v>3</v>
      </c>
      <c r="C16" s="35" t="s">
        <v>81</v>
      </c>
      <c r="D16" s="35" t="s">
        <v>82</v>
      </c>
      <c r="E16" s="35" t="s">
        <v>15</v>
      </c>
      <c r="F16" s="34" t="s">
        <v>58</v>
      </c>
      <c r="G16" s="35" t="s">
        <v>41</v>
      </c>
      <c r="H16" s="35" t="s">
        <v>42</v>
      </c>
      <c r="I16" s="34" t="s">
        <v>43</v>
      </c>
      <c r="K16" s="20" t="s">
        <v>56</v>
      </c>
    </row>
    <row r="17" spans="1:11" ht="16.5" customHeight="1" x14ac:dyDescent="0.25">
      <c r="A17" s="32" t="s">
        <v>83</v>
      </c>
      <c r="B17" s="32">
        <v>3</v>
      </c>
      <c r="C17" s="33" t="s">
        <v>84</v>
      </c>
      <c r="D17" s="33" t="s">
        <v>85</v>
      </c>
      <c r="E17" s="33" t="s">
        <v>17</v>
      </c>
      <c r="F17" s="32" t="s">
        <v>61</v>
      </c>
      <c r="G17" s="33" t="s">
        <v>41</v>
      </c>
      <c r="H17" s="33" t="s">
        <v>64</v>
      </c>
      <c r="I17" s="32" t="s">
        <v>43</v>
      </c>
      <c r="K17" s="20" t="s">
        <v>64</v>
      </c>
    </row>
    <row r="18" spans="1:11" ht="16.5" customHeight="1" x14ac:dyDescent="0.25">
      <c r="A18" s="36"/>
      <c r="B18" s="36"/>
      <c r="C18" s="36"/>
      <c r="D18" s="36"/>
      <c r="E18" s="36"/>
      <c r="F18" s="36"/>
      <c r="G18" s="36"/>
      <c r="H18" s="36"/>
      <c r="I18" s="36"/>
      <c r="K18" s="20" t="s">
        <v>86</v>
      </c>
    </row>
    <row r="19" spans="1:11" ht="16.5" customHeight="1" x14ac:dyDescent="0.25">
      <c r="A19" s="37"/>
      <c r="B19" s="37"/>
      <c r="C19" s="37"/>
      <c r="D19" s="37"/>
      <c r="E19" s="37"/>
      <c r="F19" s="37"/>
      <c r="G19" s="37"/>
      <c r="H19" s="37"/>
      <c r="I19" s="37"/>
      <c r="K19" s="20" t="s">
        <v>87</v>
      </c>
    </row>
    <row r="20" spans="1:11" ht="16.5" customHeight="1" x14ac:dyDescent="0.25">
      <c r="A20" s="36"/>
      <c r="B20" s="36"/>
      <c r="C20" s="36"/>
      <c r="D20" s="36"/>
      <c r="E20" s="36"/>
      <c r="F20" s="36"/>
      <c r="G20" s="36"/>
      <c r="H20" s="36"/>
      <c r="I20" s="36"/>
    </row>
    <row r="21" spans="1:11" ht="16.5" customHeight="1" x14ac:dyDescent="0.25">
      <c r="A21" s="37"/>
      <c r="B21" s="37"/>
      <c r="C21" s="37"/>
      <c r="D21" s="37"/>
      <c r="E21" s="37"/>
      <c r="F21" s="37"/>
      <c r="G21" s="37"/>
      <c r="H21" s="37"/>
      <c r="I21" s="37"/>
      <c r="K21" s="23" t="s">
        <v>37</v>
      </c>
    </row>
    <row r="22" spans="1:11" ht="16.5" customHeight="1" x14ac:dyDescent="0.25">
      <c r="A22" s="36"/>
      <c r="B22" s="36"/>
      <c r="C22" s="36"/>
      <c r="D22" s="36"/>
      <c r="E22" s="36"/>
      <c r="F22" s="36"/>
      <c r="G22" s="36"/>
      <c r="H22" s="36"/>
      <c r="I22" s="36"/>
      <c r="K22" s="20" t="s">
        <v>43</v>
      </c>
    </row>
    <row r="23" spans="1:11" x14ac:dyDescent="0.25">
      <c r="K23" s="20" t="s">
        <v>76</v>
      </c>
    </row>
    <row r="24" spans="1:11" x14ac:dyDescent="0.25">
      <c r="K24" s="20" t="s">
        <v>88</v>
      </c>
    </row>
  </sheetData>
  <mergeCells count="2">
    <mergeCell ref="A1:I1"/>
    <mergeCell ref="A2:I2"/>
  </mergeCells>
  <dataValidations count="5">
    <dataValidation type="list" allowBlank="1" sqref="B5:B22" xr:uid="{00000000-0002-0000-0100-000000000000}">
      <formula1>$K$6:$K$8</formula1>
      <formula2>0</formula2>
    </dataValidation>
    <dataValidation type="list" allowBlank="1" sqref="F5:F22" xr:uid="{00000000-0002-0000-0100-000001000000}">
      <formula1>$A$5:$A$22</formula1>
      <formula2>0</formula2>
    </dataValidation>
    <dataValidation type="list" allowBlank="1" sqref="G5:G22" xr:uid="{00000000-0002-0000-0100-000002000000}">
      <formula1>$K$11:$K$12</formula1>
      <formula2>0</formula2>
    </dataValidation>
    <dataValidation type="list" allowBlank="1" sqref="H5:H22" xr:uid="{00000000-0002-0000-0100-000003000000}">
      <formula1>$K$15:$K$19</formula1>
      <formula2>0</formula2>
    </dataValidation>
    <dataValidation type="list" allowBlank="1" sqref="I5:I22" xr:uid="{00000000-0002-0000-0100-000004000000}">
      <formula1>$K$22:$K$24</formula1>
      <formula2>0</formula2>
    </dataValidation>
  </dataValidations>
  <pageMargins left="0.75" right="0.75" top="1" bottom="1" header="0.511811023622047" footer="0.511811023622047"/>
  <pageSetup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Organigramm</vt:lpstr>
      <vt:lpstr>Stellenverzeichnis</vt:lpstr>
      <vt:lpstr>Organigramm!Druckbereich</vt:lpstr>
      <vt:lpstr>Stellenverzeichnis!Druckbereich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2026-08-21T07:59:40Z</dcterms:created>
  <dcterms:modified xsi:type="dcterms:W3CDTF">2026-08-21T10:19:58Z</dcterms:modified>
  <dc:language>en-US</dc:language>
</cp:coreProperties>
</file>