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ilgungsplan" sheetId="1" state="visible" r:id="rId3"/>
  </sheets>
  <definedNames>
    <definedName function="false" hidden="false" localSheetId="0" name="_xlnm.Print_Area" vbProcedure="false">Tilgungsplan!$B$2:$H$194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<sst xmlns="http://schemas.openxmlformats.org/spreadsheetml/2006/main" count="26" uniqueCount="26">
  <si>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ZINS- UND TILGUNGSPLAN</t>
  </si>
  <si>
    <t xml:space="preserve">Annuitätendarlehen mit gleichbleibender monatlicher Rate  ·  2026</t>
  </si>
  <si>
    <t xml:space="preserve">Darlehensdaten</t>
  </si>
  <si>
    <t xml:space="preserve">Ergebnis  (automatisch)</t>
  </si>
  <si>
    <t xml:space="preserve">Darlehen (€)</t>
  </si>
  <si>
    <t xml:space="preserve">Monatliche Rate</t>
  </si>
  <si>
    <t xml:space="preserve">Sollzins p. a.</t>
  </si>
  <si>
    <t xml:space="preserve">Anzahl Raten</t>
  </si>
  <si>
    <t xml:space="preserve">Laufzeit (Jahre)</t>
  </si>
  <si>
    <t xml:space="preserve">Summe Zinsen</t>
  </si>
  <si>
    <t xml:space="preserve">Zahlungen/Jahr</t>
  </si>
  <si>
    <t xml:space="preserve">Gesamtaufwand</t>
  </si>
  <si>
    <t xml:space="preserve">Beginn</t>
  </si>
  <si>
    <t xml:space="preserve">Letzte Zahlung</t>
  </si>
  <si>
    <t xml:space="preserve">Optionale Sondertilgung je Monat in Spalte «Sondertilgung» eintragen – Restschuld und Laufzeit passen sich automatisch an.</t>
  </si>
  <si>
    <t xml:space="preserve">  Eingabe</t>
  </si>
  <si>
    <t xml:space="preserve">  Automatisch</t>
  </si>
  <si>
    <t xml:space="preserve">Nr.</t>
  </si>
  <si>
    <t xml:space="preserve">Fällig am</t>
  </si>
  <si>
    <t xml:space="preserve">Rate</t>
  </si>
  <si>
    <t xml:space="preserve">Zinsanteil</t>
  </si>
  <si>
    <t xml:space="preserve">Tilgungsanteil</t>
  </si>
  <si>
    <t xml:space="preserve">Sondertilgung</t>
  </si>
  <si>
    <t xml:space="preserve">Restschuld</t>
  </si>
  <si>
    <t xml:space="preserve">Summe</t>
  </si>
  <si>
    <t xml:space="preserve">Hinweis: Alle Werte sind Beispieldaten. Berechnung mit RMZ, ZINSZ-Logik; keine Finanzberatung. Generische Vorlage – 2026.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</si>
</sst>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&quot; €&quot;"/>
    <numFmt numFmtId="166" formatCode="0.00%"/>
    <numFmt numFmtId="167" formatCode="0"/>
    <numFmt numFmtId="168" formatCode="dd\.mm\.yyyy"/>
    <numFmt numFmtId="169" formatCode="mm\.yyyy"/>
    <numFmt numFmtId="170" formatCode="General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Calibri"/>
      <family val="0"/>
      <charset val="1"/>
    </font>
    <font>
      <b val="true"/>
      <sz val="10.5"/>
      <color rgb="FF5E222C"/>
      <name val="Calibri"/>
      <family val="0"/>
      <charset val="1"/>
    </font>
    <font>
      <b val="true"/>
      <sz val="12"/>
      <color rgb="FF7A2E3A"/>
      <name val="Calibri"/>
      <family val="0"/>
      <charset val="1"/>
    </font>
    <font>
      <sz val="10"/>
      <color rgb="FF6A6F75"/>
      <name val="Calibri"/>
      <family val="0"/>
      <charset val="1"/>
    </font>
    <font>
      <b val="true"/>
      <sz val="11"/>
      <color rgb="FF3A3E44"/>
      <name val="Calibri"/>
      <family val="0"/>
      <charset val="1"/>
    </font>
    <font>
      <i val="true"/>
      <sz val="9.5"/>
      <color rgb="FF6A6F75"/>
      <name val="Calibri"/>
      <family val="0"/>
      <charset val="1"/>
    </font>
    <font>
      <sz val="9"/>
      <color rgb="FF3A3E44"/>
      <name val="Calibri"/>
      <family val="0"/>
      <charset val="1"/>
    </font>
    <font>
      <b val="true"/>
      <sz val="10.5"/>
      <color rgb="FFFFFFFF"/>
      <name val="Calibri"/>
      <family val="0"/>
      <charset val="1"/>
    </font>
    <font>
      <sz val="10.5"/>
      <color rgb="FF3A3E44"/>
      <name val="Calibri"/>
      <family val="0"/>
      <charset val="1"/>
    </font>
    <font>
      <b val="true"/>
      <sz val="10.5"/>
      <color rgb="FF7A2E3A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i val="true"/>
      <sz val="8.5"/>
      <color rgb="FF6A6F75"/>
      <name val="Calibri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5E222C"/>
        <bgColor rgb="FF7A2E3A"/>
      </patternFill>
    </fill>
    <fill>
      <patternFill patternType="solid">
        <fgColor rgb="FFB8933B"/>
        <bgColor rgb="FF808000"/>
      </patternFill>
    </fill>
    <fill>
      <patternFill patternType="solid">
        <fgColor rgb="FFF6EACF"/>
        <bgColor rgb="FFFBF3E0"/>
      </patternFill>
    </fill>
    <fill>
      <patternFill patternType="solid">
        <fgColor rgb="FFF0EFEE"/>
        <bgColor rgb="FFFBF3E0"/>
      </patternFill>
    </fill>
    <fill>
      <patternFill patternType="solid">
        <fgColor rgb="FF7A2E3A"/>
        <bgColor rgb="FF5E222C"/>
      </patternFill>
    </fill>
    <fill>
      <patternFill patternType="solid">
        <fgColor rgb="FFFFFFFF"/>
        <bgColor rgb="FFFBF3E0"/>
      </patternFill>
    </fill>
    <fill>
      <patternFill patternType="solid">
        <fgColor rgb="FFFBF3E0"/>
        <bgColor rgb="FFF0EFEE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B8933B"/>
      </bottom>
      <diagonal/>
    </border>
    <border diagonalUp="false" diagonalDown="false">
      <left style="thin">
        <color rgb="FFD6D3CF"/>
      </left>
      <right style="thin">
        <color rgb="FFD6D3CF"/>
      </right>
      <top style="thin">
        <color rgb="FFD6D3CF"/>
      </top>
      <bottom style="thin">
        <color rgb="FFD6D3CF"/>
      </bottom>
      <diagonal/>
    </border>
    <border diagonalUp="false" diagonalDown="false">
      <left style="thin">
        <color rgb="FF7A2E3A"/>
      </left>
      <right style="thin">
        <color rgb="FF7A2E3A"/>
      </right>
      <top style="thin">
        <color rgb="FF7A2E3A"/>
      </top>
      <bottom style="thin">
        <color rgb="FF7A2E3A"/>
      </bottom>
      <diagonal/>
    </border>
    <border diagonalUp="false" diagonalDown="false">
      <left style="thin">
        <color rgb="FF5E222C"/>
      </left>
      <right style="thin">
        <color rgb="FF5E222C"/>
      </right>
      <top style="thin">
        <color rgb="FF5E222C"/>
      </top>
      <bottom style="thin">
        <color rgb="FF5E222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8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6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8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6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7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2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3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7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7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2" fillId="8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3" fillId="7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2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5" fontId="11" fillId="2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Calibri"/>
        <charset val="1"/>
        <family val="0"/>
        <b val="1"/>
        <color rgb="FFB8933B"/>
      </font>
    </dxf>
    <dxf>
      <font>
        <name val="Calibri"/>
        <charset val="1"/>
        <family val="0"/>
        <b val="1"/>
        <color rgb="FF7A2E3A"/>
      </font>
      <fill>
        <patternFill>
          <bgColor rgb="FFEAD6A6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A2E3A"/>
      <rgbColor rgb="FFFBF3E0"/>
      <rgbColor rgb="FFF0EFEE"/>
      <rgbColor rgb="FF660066"/>
      <rgbColor rgb="FFFF8080"/>
      <rgbColor rgb="FF0066CC"/>
      <rgbColor rgb="FFD6D3C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6EACF"/>
      <rgbColor rgb="FF99CCFF"/>
      <rgbColor rgb="FFFF99CC"/>
      <rgbColor rgb="FFCC99FF"/>
      <rgbColor rgb="FFEAD6A6"/>
      <rgbColor rgb="FF3366FF"/>
      <rgbColor rgb="FF33CCCC"/>
      <rgbColor rgb="FF99CC00"/>
      <rgbColor rgb="FFFFCC00"/>
      <rgbColor rgb="FFFF9900"/>
      <rgbColor rgb="FFFF6600"/>
      <rgbColor rgb="FF6A6F75"/>
      <rgbColor rgb="FFB8933B"/>
      <rgbColor rgb="FF003366"/>
      <rgbColor rgb="FF339966"/>
      <rgbColor rgb="FF003300"/>
      <rgbColor rgb="FF5E222C"/>
      <rgbColor rgb="FF993300"/>
      <rgbColor rgb="FF993366"/>
      <rgbColor rgb="FF333399"/>
      <rgbColor rgb="FF3A3E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7A2E3A"/>
    <pageSetUpPr fitToPage="true"/>
  </sheetPr>
  <dimension ref="B2:H19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13" topLeftCell="B14" activePane="bottomRight" state="frozen"/>
      <selection pane="topLeft" activeCell="A1" activeCellId="0" sqref="A1"/>
      <selection pane="topRight" activeCell="B1" activeCellId="0" sqref="B1"/>
      <selection pane="bottomLeft" activeCell="A14" activeCellId="0" sqref="A1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11"/>
    <col collapsed="false" customWidth="true" hidden="false" outlineLevel="0" max="3" min="3" style="1" width="14"/>
    <col collapsed="false" customWidth="true" hidden="false" outlineLevel="0" max="5" min="4" style="1" width="15"/>
    <col collapsed="false" customWidth="true" hidden="false" outlineLevel="0" max="8" min="6" style="1" width="16"/>
    <col collapsed="false" customWidth="true" hidden="false" outlineLevel="0" max="9" min="9" style="1" width="3"/>
  </cols>
  <sheetData>
    <row r="2" customFormat="false" ht="30" hidden="false" customHeight="true" outlineLevel="0" collapsed="false">
      <c r="B2" s="2" t="s">
        <v>0</v>
      </c>
      <c r="C2" s="2"/>
      <c r="D2" s="2"/>
      <c r="E2" s="2"/>
      <c r="F2" s="2"/>
      <c r="G2" s="2"/>
      <c r="H2" s="2"/>
    </row>
    <row r="3" customFormat="false" ht="18" hidden="false" customHeight="true" outlineLevel="0" collapsed="false">
      <c r="B3" s="3" t="s">
        <v>1</v>
      </c>
      <c r="C3" s="3"/>
      <c r="D3" s="3"/>
      <c r="E3" s="3"/>
      <c r="F3" s="3"/>
      <c r="G3" s="3"/>
      <c r="H3" s="3"/>
    </row>
    <row r="5" customFormat="false" ht="19.5" hidden="false" customHeight="true" outlineLevel="0" collapsed="false">
      <c r="B5" s="4" t="s">
        <v>2</v>
      </c>
      <c r="C5" s="5"/>
      <c r="D5" s="5"/>
      <c r="F5" s="4" t="s">
        <v>3</v>
      </c>
      <c r="G5" s="5"/>
      <c r="H5" s="5"/>
    </row>
    <row r="6" customFormat="false" ht="19.5" hidden="false" customHeight="true" outlineLevel="0" collapsed="false">
      <c r="B6" s="6" t="s">
        <v>4</v>
      </c>
      <c r="C6" s="7" t="n">
        <v>180000</v>
      </c>
      <c r="D6" s="7"/>
      <c r="F6" s="6" t="s">
        <v>5</v>
      </c>
      <c r="G6" s="8" t="n">
        <f aca="false">-PMT($C$7/$C$9,$C$8*$C$9,$C$6)</f>
        <v>3306.85720946765</v>
      </c>
      <c r="H6" s="8"/>
    </row>
    <row r="7" customFormat="false" ht="19.5" hidden="false" customHeight="true" outlineLevel="0" collapsed="false">
      <c r="B7" s="6" t="s">
        <v>6</v>
      </c>
      <c r="C7" s="9" t="n">
        <v>0.039</v>
      </c>
      <c r="D7" s="9"/>
      <c r="F7" s="6" t="s">
        <v>7</v>
      </c>
      <c r="G7" s="10" t="n">
        <f aca="false">$C$8*$C$9</f>
        <v>60</v>
      </c>
      <c r="H7" s="10"/>
    </row>
    <row r="8" customFormat="false" ht="19.5" hidden="false" customHeight="true" outlineLevel="0" collapsed="false">
      <c r="B8" s="6" t="s">
        <v>8</v>
      </c>
      <c r="C8" s="11" t="n">
        <v>5</v>
      </c>
      <c r="D8" s="11"/>
      <c r="F8" s="6" t="s">
        <v>9</v>
      </c>
      <c r="G8" s="8" t="n">
        <f aca="false">SUM($E$14:$E$500)</f>
        <v>35369.0631452806</v>
      </c>
      <c r="H8" s="8"/>
    </row>
    <row r="9" customFormat="false" ht="19.5" hidden="false" customHeight="true" outlineLevel="0" collapsed="false">
      <c r="B9" s="6" t="s">
        <v>10</v>
      </c>
      <c r="C9" s="11" t="n">
        <v>12</v>
      </c>
      <c r="D9" s="11"/>
      <c r="F9" s="6" t="s">
        <v>11</v>
      </c>
      <c r="G9" s="8" t="n">
        <f aca="false">$C$6+G8</f>
        <v>215369.063145281</v>
      </c>
      <c r="H9" s="8"/>
    </row>
    <row r="10" customFormat="false" ht="19.5" hidden="false" customHeight="true" outlineLevel="0" collapsed="false">
      <c r="B10" s="6" t="s">
        <v>12</v>
      </c>
      <c r="C10" s="12" t="n">
        <v>46054</v>
      </c>
      <c r="D10" s="12"/>
      <c r="F10" s="6" t="s">
        <v>13</v>
      </c>
      <c r="G10" s="13" t="n">
        <f aca="false">EDATE($C$10,($C$8*$C$9)-1)</f>
        <v>47849</v>
      </c>
      <c r="H10" s="13"/>
    </row>
    <row r="12" customFormat="false" ht="15.75" hidden="false" customHeight="true" outlineLevel="0" collapsed="false">
      <c r="B12" s="14" t="s">
        <v>14</v>
      </c>
      <c r="C12" s="14"/>
      <c r="D12" s="14"/>
      <c r="E12" s="14"/>
      <c r="F12" s="14"/>
      <c r="G12" s="15" t="s">
        <v>15</v>
      </c>
      <c r="H12" s="16" t="s">
        <v>16</v>
      </c>
    </row>
    <row r="13" customFormat="false" ht="24" hidden="false" customHeight="true" outlineLevel="0" collapsed="false">
      <c r="B13" s="17" t="s">
        <v>17</v>
      </c>
      <c r="C13" s="17" t="s">
        <v>18</v>
      </c>
      <c r="D13" s="17" t="s">
        <v>19</v>
      </c>
      <c r="E13" s="17" t="s">
        <v>20</v>
      </c>
      <c r="F13" s="17" t="s">
        <v>21</v>
      </c>
      <c r="G13" s="17" t="s">
        <v>22</v>
      </c>
      <c r="H13" s="17" t="s">
        <v>23</v>
      </c>
    </row>
    <row r="14" customFormat="false" ht="15.75" hidden="false" customHeight="true" outlineLevel="0" collapsed="false">
      <c r="B14" s="18" t="n">
        <f aca="false">IF(AND(ROW()-13&lt;=$C$8*$C$9,$C$6&gt;0.005),ROW()-13,"")</f>
        <v>1</v>
      </c>
      <c r="C14" s="19" t="n">
        <f aca="false">IF($B14="","",EDATE($C$10,$B14-1))</f>
        <v>46054</v>
      </c>
      <c r="D14" s="20" t="n">
        <f aca="false">IF($B14="","",MIN(G6,$C$6+$C$6*$C$7/$C$9))</f>
        <v>3306.85720946765</v>
      </c>
      <c r="E14" s="20" t="n">
        <f aca="false">IF($B14="","",$C$6*$C$7/$C$9)</f>
        <v>585</v>
      </c>
      <c r="F14" s="20" t="n">
        <f aca="false">IF($B14="","",$D14-$E14)</f>
        <v>2721.85720946765</v>
      </c>
      <c r="G14" s="21"/>
      <c r="H14" s="22" t="n">
        <f aca="false">IF($B14="","",MAX($C$6-$F14-N($G14),0))</f>
        <v>177278.142790532</v>
      </c>
    </row>
    <row r="15" customFormat="false" ht="15.75" hidden="false" customHeight="true" outlineLevel="0" collapsed="false">
      <c r="B15" s="23" t="n">
        <f aca="false">IF(AND(ROW()-13&lt;=$C$8*$C$9,$H$14&gt;0.005),ROW()-13,"")</f>
        <v>2</v>
      </c>
      <c r="C15" s="24" t="n">
        <f aca="false">IF($B15="","",EDATE($C$10,$B15-1))</f>
        <v>46082</v>
      </c>
      <c r="D15" s="25" t="n">
        <f aca="false">IF($B15="","",MIN(G6,$H$14+$H$14*$C$7/$C$9))</f>
        <v>3306.85720946765</v>
      </c>
      <c r="E15" s="25" t="n">
        <f aca="false">IF($B15="","",$H$14*$C$7/$C$9)</f>
        <v>576.15396406923</v>
      </c>
      <c r="F15" s="25" t="n">
        <f aca="false">IF($B15="","",$D15-$E15)</f>
        <v>2730.70324539842</v>
      </c>
      <c r="G15" s="26"/>
      <c r="H15" s="27" t="n">
        <f aca="false">IF($B15="","",MAX($H$14-$F15-N($G15),0))</f>
        <v>174547.439545134</v>
      </c>
    </row>
    <row r="16" customFormat="false" ht="15.75" hidden="false" customHeight="true" outlineLevel="0" collapsed="false">
      <c r="B16" s="18" t="n">
        <f aca="false">IF(AND(ROW()-13&lt;=$C$8*$C$9,$H$15&gt;0.005),ROW()-13,"")</f>
        <v>3</v>
      </c>
      <c r="C16" s="19" t="n">
        <f aca="false">IF($B16="","",EDATE($C$10,$B16-1))</f>
        <v>46113</v>
      </c>
      <c r="D16" s="20" t="n">
        <f aca="false">IF($B16="","",MIN(G6,$H$15+$H$15*$C$7/$C$9))</f>
        <v>3306.85720946765</v>
      </c>
      <c r="E16" s="20" t="n">
        <f aca="false">IF($B16="","",$H$15*$C$7/$C$9)</f>
        <v>567.279178521685</v>
      </c>
      <c r="F16" s="20" t="n">
        <f aca="false">IF($B16="","",$D16-$E16)</f>
        <v>2739.57803094597</v>
      </c>
      <c r="G16" s="21"/>
      <c r="H16" s="22" t="n">
        <f aca="false">IF($B16="","",MAX($H$15-$F16-N($G16),0))</f>
        <v>171807.861514188</v>
      </c>
    </row>
    <row r="17" customFormat="false" ht="15.75" hidden="false" customHeight="true" outlineLevel="0" collapsed="false">
      <c r="B17" s="23" t="n">
        <f aca="false">IF(AND(ROW()-13&lt;=$C$8*$C$9,$H$16&gt;0.005),ROW()-13,"")</f>
        <v>4</v>
      </c>
      <c r="C17" s="24" t="n">
        <f aca="false">IF($B17="","",EDATE($C$10,$B17-1))</f>
        <v>46143</v>
      </c>
      <c r="D17" s="25" t="n">
        <f aca="false">IF($B17="","",MIN(G6,$H$16+$H$16*$C$7/$C$9))</f>
        <v>3306.85720946765</v>
      </c>
      <c r="E17" s="25" t="n">
        <f aca="false">IF($B17="","",$H$16*$C$7/$C$9)</f>
        <v>558.375549921111</v>
      </c>
      <c r="F17" s="25" t="n">
        <f aca="false">IF($B17="","",$D17-$E17)</f>
        <v>2748.48165954654</v>
      </c>
      <c r="G17" s="26"/>
      <c r="H17" s="27" t="n">
        <f aca="false">IF($B17="","",MAX($H$16-$F17-N($G17),0))</f>
        <v>169059.379854641</v>
      </c>
    </row>
    <row r="18" customFormat="false" ht="15.75" hidden="false" customHeight="true" outlineLevel="0" collapsed="false">
      <c r="B18" s="18" t="n">
        <f aca="false">IF(AND(ROW()-13&lt;=$C$8*$C$9,$H$17&gt;0.005),ROW()-13,"")</f>
        <v>5</v>
      </c>
      <c r="C18" s="19" t="n">
        <f aca="false">IF($B18="","",EDATE($C$10,$B18-1))</f>
        <v>46174</v>
      </c>
      <c r="D18" s="20" t="n">
        <f aca="false">IF($B18="","",MIN(G6,$H$17+$H$17*$C$7/$C$9))</f>
        <v>3306.85720946765</v>
      </c>
      <c r="E18" s="20" t="n">
        <f aca="false">IF($B18="","",$H$17*$C$7/$C$9)</f>
        <v>549.442984527585</v>
      </c>
      <c r="F18" s="20" t="n">
        <f aca="false">IF($B18="","",$D18-$E18)</f>
        <v>2757.41422494007</v>
      </c>
      <c r="G18" s="21"/>
      <c r="H18" s="22" t="n">
        <f aca="false">IF($B18="","",MAX($H$17-$F18-N($G18),0))</f>
        <v>166301.965629701</v>
      </c>
    </row>
    <row r="19" customFormat="false" ht="15.75" hidden="false" customHeight="true" outlineLevel="0" collapsed="false">
      <c r="B19" s="23" t="n">
        <f aca="false">IF(AND(ROW()-13&lt;=$C$8*$C$9,$H$18&gt;0.005),ROW()-13,"")</f>
        <v>6</v>
      </c>
      <c r="C19" s="24" t="n">
        <f aca="false">IF($B19="","",EDATE($C$10,$B19-1))</f>
        <v>46204</v>
      </c>
      <c r="D19" s="25" t="n">
        <f aca="false">IF($B19="","",MIN(G6,$H$18+$H$18*$C$7/$C$9))</f>
        <v>3306.85720946765</v>
      </c>
      <c r="E19" s="25" t="n">
        <f aca="false">IF($B19="","",$H$18*$C$7/$C$9)</f>
        <v>540.481388296529</v>
      </c>
      <c r="F19" s="25" t="n">
        <f aca="false">IF($B19="","",$D19-$E19)</f>
        <v>2766.37582117112</v>
      </c>
      <c r="G19" s="26"/>
      <c r="H19" s="27" t="n">
        <f aca="false">IF($B19="","",MAX($H$18-$F19-N($G19),0))</f>
        <v>163535.58980853</v>
      </c>
    </row>
    <row r="20" customFormat="false" ht="15.75" hidden="false" customHeight="true" outlineLevel="0" collapsed="false">
      <c r="B20" s="18" t="n">
        <f aca="false">IF(AND(ROW()-13&lt;=$C$8*$C$9,$H$19&gt;0.005),ROW()-13,"")</f>
        <v>7</v>
      </c>
      <c r="C20" s="19" t="n">
        <f aca="false">IF($B20="","",EDATE($C$10,$B20-1))</f>
        <v>46235</v>
      </c>
      <c r="D20" s="20" t="n">
        <f aca="false">IF($B20="","",MIN(G6,$H$19+$H$19*$C$7/$C$9))</f>
        <v>3306.85720946765</v>
      </c>
      <c r="E20" s="20" t="n">
        <f aca="false">IF($B20="","",$H$19*$C$7/$C$9)</f>
        <v>531.490666877723</v>
      </c>
      <c r="F20" s="20" t="n">
        <f aca="false">IF($B20="","",$D20-$E20)</f>
        <v>2775.36654258993</v>
      </c>
      <c r="G20" s="21"/>
      <c r="H20" s="22" t="n">
        <f aca="false">IF($B20="","",MAX($H$19-$F20-N($G20),0))</f>
        <v>160760.22326594</v>
      </c>
    </row>
    <row r="21" customFormat="false" ht="15.75" hidden="false" customHeight="true" outlineLevel="0" collapsed="false">
      <c r="B21" s="23" t="n">
        <f aca="false">IF(AND(ROW()-13&lt;=$C$8*$C$9,$H$20&gt;0.005),ROW()-13,"")</f>
        <v>8</v>
      </c>
      <c r="C21" s="24" t="n">
        <f aca="false">IF($B21="","",EDATE($C$10,$B21-1))</f>
        <v>46266</v>
      </c>
      <c r="D21" s="25" t="n">
        <f aca="false">IF($B21="","",MIN(G6,$H$20+$H$20*$C$7/$C$9))</f>
        <v>3306.85720946765</v>
      </c>
      <c r="E21" s="25" t="n">
        <f aca="false">IF($B21="","",$H$20*$C$7/$C$9)</f>
        <v>522.470725614306</v>
      </c>
      <c r="F21" s="25" t="n">
        <f aca="false">IF($B21="","",$D21-$E21)</f>
        <v>2784.38648385335</v>
      </c>
      <c r="G21" s="26"/>
      <c r="H21" s="27" t="n">
        <f aca="false">IF($B21="","",MAX($H$20-$F21-N($G21),0))</f>
        <v>157975.836782087</v>
      </c>
    </row>
    <row r="22" customFormat="false" ht="15.75" hidden="false" customHeight="true" outlineLevel="0" collapsed="false">
      <c r="B22" s="18" t="n">
        <f aca="false">IF(AND(ROW()-13&lt;=$C$8*$C$9,$H$21&gt;0.005),ROW()-13,"")</f>
        <v>9</v>
      </c>
      <c r="C22" s="19" t="n">
        <f aca="false">IF($B22="","",EDATE($C$10,$B22-1))</f>
        <v>46296</v>
      </c>
      <c r="D22" s="20" t="n">
        <f aca="false">IF($B22="","",MIN(G6,$H$21+$H$21*$C$7/$C$9))</f>
        <v>3306.85720946765</v>
      </c>
      <c r="E22" s="20" t="n">
        <f aca="false">IF($B22="","",$H$21*$C$7/$C$9)</f>
        <v>513.421469541783</v>
      </c>
      <c r="F22" s="20" t="n">
        <f aca="false">IF($B22="","",$D22-$E22)</f>
        <v>2793.43573992587</v>
      </c>
      <c r="G22" s="21"/>
      <c r="H22" s="22" t="n">
        <f aca="false">IF($B22="","",MAX($H$21-$F22-N($G22),0))</f>
        <v>155182.401042161</v>
      </c>
    </row>
    <row r="23" customFormat="false" ht="15.75" hidden="false" customHeight="true" outlineLevel="0" collapsed="false">
      <c r="B23" s="23" t="n">
        <f aca="false">IF(AND(ROW()-13&lt;=$C$8*$C$9,$H$22&gt;0.005),ROW()-13,"")</f>
        <v>10</v>
      </c>
      <c r="C23" s="24" t="n">
        <f aca="false">IF($B23="","",EDATE($C$10,$B23-1))</f>
        <v>46327</v>
      </c>
      <c r="D23" s="25" t="n">
        <f aca="false">IF($B23="","",MIN(G6,$H$22+$H$22*$C$7/$C$9))</f>
        <v>3306.85720946765</v>
      </c>
      <c r="E23" s="25" t="n">
        <f aca="false">IF($B23="","",$H$22*$C$7/$C$9)</f>
        <v>504.342803387024</v>
      </c>
      <c r="F23" s="25" t="n">
        <f aca="false">IF($B23="","",$D23-$E23)</f>
        <v>2802.51440608063</v>
      </c>
      <c r="G23" s="26"/>
      <c r="H23" s="27" t="n">
        <f aca="false">IF($B23="","",MAX($H$22-$F23-N($G23),0))</f>
        <v>152379.88663608</v>
      </c>
    </row>
    <row r="24" customFormat="false" ht="15.75" hidden="false" customHeight="true" outlineLevel="0" collapsed="false">
      <c r="B24" s="18" t="n">
        <f aca="false">IF(AND(ROW()-13&lt;=$C$8*$C$9,$H$23&gt;0.005),ROW()-13,"")</f>
        <v>11</v>
      </c>
      <c r="C24" s="19" t="n">
        <f aca="false">IF($B24="","",EDATE($C$10,$B24-1))</f>
        <v>46357</v>
      </c>
      <c r="D24" s="20" t="n">
        <f aca="false">IF($B24="","",MIN(G6,$H$23+$H$23*$C$7/$C$9))</f>
        <v>3306.85720946765</v>
      </c>
      <c r="E24" s="20" t="n">
        <f aca="false">IF($B24="","",$H$23*$C$7/$C$9)</f>
        <v>495.234631567262</v>
      </c>
      <c r="F24" s="20" t="n">
        <f aca="false">IF($B24="","",$D24-$E24)</f>
        <v>2811.62257790039</v>
      </c>
      <c r="G24" s="21"/>
      <c r="H24" s="22" t="n">
        <f aca="false">IF($B24="","",MAX($H$23-$F24-N($G24),0))</f>
        <v>149568.26405818</v>
      </c>
    </row>
    <row r="25" customFormat="false" ht="15.75" hidden="false" customHeight="true" outlineLevel="0" collapsed="false">
      <c r="B25" s="23" t="n">
        <f aca="false">IF(AND(ROW()-13&lt;=$C$8*$C$9,$H$24&gt;0.005),ROW()-13,"")</f>
        <v>12</v>
      </c>
      <c r="C25" s="24" t="n">
        <f aca="false">IF($B25="","",EDATE($C$10,$B25-1))</f>
        <v>46388</v>
      </c>
      <c r="D25" s="25" t="n">
        <f aca="false">IF($B25="","",MIN(G6,$H$24+$H$24*$C$7/$C$9))</f>
        <v>3306.85720946765</v>
      </c>
      <c r="E25" s="25" t="n">
        <f aca="false">IF($B25="","",$H$24*$C$7/$C$9)</f>
        <v>486.096858189085</v>
      </c>
      <c r="F25" s="25" t="n">
        <f aca="false">IF($B25="","",$D25-$E25)</f>
        <v>2820.76035127857</v>
      </c>
      <c r="G25" s="26"/>
      <c r="H25" s="27" t="n">
        <f aca="false">IF($B25="","",MAX($H$24-$F25-N($G25),0))</f>
        <v>146747.503706902</v>
      </c>
    </row>
    <row r="26" customFormat="false" ht="15.75" hidden="false" customHeight="true" outlineLevel="0" collapsed="false">
      <c r="B26" s="18" t="n">
        <f aca="false">IF(AND(ROW()-13&lt;=$C$8*$C$9,$H$25&gt;0.005),ROW()-13,"")</f>
        <v>13</v>
      </c>
      <c r="C26" s="19" t="n">
        <f aca="false">IF($B26="","",EDATE($C$10,$B26-1))</f>
        <v>46419</v>
      </c>
      <c r="D26" s="20" t="n">
        <f aca="false">IF($B26="","",MIN(G6,$H$25+$H$25*$C$7/$C$9))</f>
        <v>3306.85720946765</v>
      </c>
      <c r="E26" s="20" t="n">
        <f aca="false">IF($B26="","",$H$25*$C$7/$C$9)</f>
        <v>476.92938704743</v>
      </c>
      <c r="F26" s="20" t="n">
        <f aca="false">IF($B26="","",$D26-$E26)</f>
        <v>2829.92782242022</v>
      </c>
      <c r="G26" s="21" t="n">
        <v>3000</v>
      </c>
      <c r="H26" s="22" t="n">
        <f aca="false">IF($B26="","",MAX($H$25-$F26-N($G26),0))</f>
        <v>140917.575884481</v>
      </c>
    </row>
    <row r="27" customFormat="false" ht="15.75" hidden="false" customHeight="true" outlineLevel="0" collapsed="false">
      <c r="B27" s="23" t="n">
        <f aca="false">IF(AND(ROW()-13&lt;=$C$8*$C$9,$H$26&gt;0.005),ROW()-13,"")</f>
        <v>14</v>
      </c>
      <c r="C27" s="24" t="n">
        <f aca="false">IF($B27="","",EDATE($C$10,$B27-1))</f>
        <v>46447</v>
      </c>
      <c r="D27" s="25" t="n">
        <f aca="false">IF($B27="","",MIN(G6,$H$26+$H$26*$C$7/$C$9))</f>
        <v>3306.85720946765</v>
      </c>
      <c r="E27" s="25" t="n">
        <f aca="false">IF($B27="","",$H$26*$C$7/$C$9)</f>
        <v>457.982121624564</v>
      </c>
      <c r="F27" s="25" t="n">
        <f aca="false">IF($B27="","",$D27-$E27)</f>
        <v>2848.87508784309</v>
      </c>
      <c r="G27" s="26"/>
      <c r="H27" s="27" t="n">
        <f aca="false">IF($B27="","",MAX($H$26-$F27-N($G27),0))</f>
        <v>138068.700796638</v>
      </c>
    </row>
    <row r="28" customFormat="false" ht="15.75" hidden="false" customHeight="true" outlineLevel="0" collapsed="false">
      <c r="B28" s="18" t="n">
        <f aca="false">IF(AND(ROW()-13&lt;=$C$8*$C$9,$H$27&gt;0.005),ROW()-13,"")</f>
        <v>15</v>
      </c>
      <c r="C28" s="19" t="n">
        <f aca="false">IF($B28="","",EDATE($C$10,$B28-1))</f>
        <v>46478</v>
      </c>
      <c r="D28" s="20" t="n">
        <f aca="false">IF($B28="","",MIN(G6,$H$27+$H$27*$C$7/$C$9))</f>
        <v>3306.85720946765</v>
      </c>
      <c r="E28" s="20" t="n">
        <f aca="false">IF($B28="","",$H$27*$C$7/$C$9)</f>
        <v>448.723277589074</v>
      </c>
      <c r="F28" s="20" t="n">
        <f aca="false">IF($B28="","",$D28-$E28)</f>
        <v>2858.13393187858</v>
      </c>
      <c r="G28" s="21"/>
      <c r="H28" s="22" t="n">
        <f aca="false">IF($B28="","",MAX($H$27-$F28-N($G28),0))</f>
        <v>135210.56686476</v>
      </c>
    </row>
    <row r="29" customFormat="false" ht="15.75" hidden="false" customHeight="true" outlineLevel="0" collapsed="false">
      <c r="B29" s="23" t="n">
        <f aca="false">IF(AND(ROW()-13&lt;=$C$8*$C$9,$H$28&gt;0.005),ROW()-13,"")</f>
        <v>16</v>
      </c>
      <c r="C29" s="24" t="n">
        <f aca="false">IF($B29="","",EDATE($C$10,$B29-1))</f>
        <v>46508</v>
      </c>
      <c r="D29" s="25" t="n">
        <f aca="false">IF($B29="","",MIN(G6,$H$28+$H$28*$C$7/$C$9))</f>
        <v>3306.85720946765</v>
      </c>
      <c r="E29" s="25" t="n">
        <f aca="false">IF($B29="","",$H$28*$C$7/$C$9)</f>
        <v>439.434342310469</v>
      </c>
      <c r="F29" s="25" t="n">
        <f aca="false">IF($B29="","",$D29-$E29)</f>
        <v>2867.42286715718</v>
      </c>
      <c r="G29" s="26"/>
      <c r="H29" s="27" t="n">
        <f aca="false">IF($B29="","",MAX($H$28-$F29-N($G29),0))</f>
        <v>132343.143997602</v>
      </c>
    </row>
    <row r="30" customFormat="false" ht="15.75" hidden="false" customHeight="true" outlineLevel="0" collapsed="false">
      <c r="B30" s="18" t="n">
        <f aca="false">IF(AND(ROW()-13&lt;=$C$8*$C$9,$H$29&gt;0.005),ROW()-13,"")</f>
        <v>17</v>
      </c>
      <c r="C30" s="19" t="n">
        <f aca="false">IF($B30="","",EDATE($C$10,$B30-1))</f>
        <v>46539</v>
      </c>
      <c r="D30" s="20" t="n">
        <f aca="false">IF($B30="","",MIN(G6,$H$29+$H$29*$C$7/$C$9))</f>
        <v>3306.85720946765</v>
      </c>
      <c r="E30" s="20" t="n">
        <f aca="false">IF($B30="","",$H$29*$C$7/$C$9)</f>
        <v>430.115217992208</v>
      </c>
      <c r="F30" s="20" t="n">
        <f aca="false">IF($B30="","",$D30-$E30)</f>
        <v>2876.74199147544</v>
      </c>
      <c r="G30" s="21"/>
      <c r="H30" s="22" t="n">
        <f aca="false">IF($B30="","",MAX($H$29-$F30-N($G30),0))</f>
        <v>129466.402006127</v>
      </c>
    </row>
    <row r="31" customFormat="false" ht="15.75" hidden="false" customHeight="true" outlineLevel="0" collapsed="false">
      <c r="B31" s="23" t="n">
        <f aca="false">IF(AND(ROW()-13&lt;=$C$8*$C$9,$H$30&gt;0.005),ROW()-13,"")</f>
        <v>18</v>
      </c>
      <c r="C31" s="24" t="n">
        <f aca="false">IF($B31="","",EDATE($C$10,$B31-1))</f>
        <v>46569</v>
      </c>
      <c r="D31" s="25" t="n">
        <f aca="false">IF($B31="","",MIN(G6,$H$30+$H$30*$C$7/$C$9))</f>
        <v>3306.85720946765</v>
      </c>
      <c r="E31" s="25" t="n">
        <f aca="false">IF($B31="","",$H$30*$C$7/$C$9)</f>
        <v>420.765806519913</v>
      </c>
      <c r="F31" s="25" t="n">
        <f aca="false">IF($B31="","",$D31-$E31)</f>
        <v>2886.09140294774</v>
      </c>
      <c r="G31" s="26"/>
      <c r="H31" s="27" t="n">
        <f aca="false">IF($B31="","",MAX($H$30-$F31-N($G31),0))</f>
        <v>126580.310603179</v>
      </c>
    </row>
    <row r="32" customFormat="false" ht="15.75" hidden="false" customHeight="true" outlineLevel="0" collapsed="false">
      <c r="B32" s="18" t="n">
        <f aca="false">IF(AND(ROW()-13&lt;=$C$8*$C$9,$H$31&gt;0.005),ROW()-13,"")</f>
        <v>19</v>
      </c>
      <c r="C32" s="19" t="n">
        <f aca="false">IF($B32="","",EDATE($C$10,$B32-1))</f>
        <v>46600</v>
      </c>
      <c r="D32" s="20" t="n">
        <f aca="false">IF($B32="","",MIN(G6,$H$31+$H$31*$C$7/$C$9))</f>
        <v>3306.85720946765</v>
      </c>
      <c r="E32" s="20" t="n">
        <f aca="false">IF($B32="","",$H$31*$C$7/$C$9)</f>
        <v>411.386009460333</v>
      </c>
      <c r="F32" s="20" t="n">
        <f aca="false">IF($B32="","",$D32-$E32)</f>
        <v>2895.47120000732</v>
      </c>
      <c r="G32" s="21"/>
      <c r="H32" s="22" t="n">
        <f aca="false">IF($B32="","",MAX($H$31-$F32-N($G32),0))</f>
        <v>123684.839403172</v>
      </c>
    </row>
    <row r="33" customFormat="false" ht="15.75" hidden="false" customHeight="true" outlineLevel="0" collapsed="false">
      <c r="B33" s="23" t="n">
        <f aca="false">IF(AND(ROW()-13&lt;=$C$8*$C$9,$H$32&gt;0.005),ROW()-13,"")</f>
        <v>20</v>
      </c>
      <c r="C33" s="24" t="n">
        <f aca="false">IF($B33="","",EDATE($C$10,$B33-1))</f>
        <v>46631</v>
      </c>
      <c r="D33" s="25" t="n">
        <f aca="false">IF($B33="","",MIN(G6,$H$32+$H$32*$C$7/$C$9))</f>
        <v>3306.85720946765</v>
      </c>
      <c r="E33" s="25" t="n">
        <f aca="false">IF($B33="","",$H$32*$C$7/$C$9)</f>
        <v>401.975728060309</v>
      </c>
      <c r="F33" s="25" t="n">
        <f aca="false">IF($B33="","",$D33-$E33)</f>
        <v>2904.88148140734</v>
      </c>
      <c r="G33" s="26"/>
      <c r="H33" s="27" t="n">
        <f aca="false">IF($B33="","",MAX($H$32-$F33-N($G33),0))</f>
        <v>120779.957921765</v>
      </c>
    </row>
    <row r="34" customFormat="false" ht="15.75" hidden="false" customHeight="true" outlineLevel="0" collapsed="false">
      <c r="B34" s="18" t="n">
        <f aca="false">IF(AND(ROW()-13&lt;=$C$8*$C$9,$H$33&gt;0.005),ROW()-13,"")</f>
        <v>21</v>
      </c>
      <c r="C34" s="19" t="n">
        <f aca="false">IF($B34="","",EDATE($C$10,$B34-1))</f>
        <v>46661</v>
      </c>
      <c r="D34" s="20" t="n">
        <f aca="false">IF($B34="","",MIN(G6,$H$33+$H$33*$C$7/$C$9))</f>
        <v>3306.85720946765</v>
      </c>
      <c r="E34" s="20" t="n">
        <f aca="false">IF($B34="","",$H$33*$C$7/$C$9)</f>
        <v>392.534863245735</v>
      </c>
      <c r="F34" s="20" t="n">
        <f aca="false">IF($B34="","",$D34-$E34)</f>
        <v>2914.32234622192</v>
      </c>
      <c r="G34" s="21"/>
      <c r="H34" s="22" t="n">
        <f aca="false">IF($B34="","",MAX($H$33-$F34-N($G34),0))</f>
        <v>117865.635575543</v>
      </c>
    </row>
    <row r="35" customFormat="false" ht="15.75" hidden="false" customHeight="true" outlineLevel="0" collapsed="false">
      <c r="B35" s="23" t="n">
        <f aca="false">IF(AND(ROW()-13&lt;=$C$8*$C$9,$H$34&gt;0.005),ROW()-13,"")</f>
        <v>22</v>
      </c>
      <c r="C35" s="24" t="n">
        <f aca="false">IF($B35="","",EDATE($C$10,$B35-1))</f>
        <v>46692</v>
      </c>
      <c r="D35" s="25" t="n">
        <f aca="false">IF($B35="","",MIN(G6,$H$34+$H$34*$C$7/$C$9))</f>
        <v>3306.85720946765</v>
      </c>
      <c r="E35" s="25" t="n">
        <f aca="false">IF($B35="","",$H$34*$C$7/$C$9)</f>
        <v>383.063315620514</v>
      </c>
      <c r="F35" s="25" t="n">
        <f aca="false">IF($B35="","",$D35-$E35)</f>
        <v>2923.79389384714</v>
      </c>
      <c r="G35" s="26"/>
      <c r="H35" s="27" t="n">
        <f aca="false">IF($B35="","",MAX($H$34-$F35-N($G35),0))</f>
        <v>114941.841681696</v>
      </c>
    </row>
    <row r="36" customFormat="false" ht="15.75" hidden="false" customHeight="true" outlineLevel="0" collapsed="false">
      <c r="B36" s="18" t="n">
        <f aca="false">IF(AND(ROW()-13&lt;=$C$8*$C$9,$H$35&gt;0.005),ROW()-13,"")</f>
        <v>23</v>
      </c>
      <c r="C36" s="19" t="n">
        <f aca="false">IF($B36="","",EDATE($C$10,$B36-1))</f>
        <v>46722</v>
      </c>
      <c r="D36" s="20" t="n">
        <f aca="false">IF($B36="","",MIN(G6,$H$35+$H$35*$C$7/$C$9))</f>
        <v>3306.85720946765</v>
      </c>
      <c r="E36" s="20" t="n">
        <f aca="false">IF($B36="","",$H$35*$C$7/$C$9)</f>
        <v>373.560985465511</v>
      </c>
      <c r="F36" s="20" t="n">
        <f aca="false">IF($B36="","",$D36-$E36)</f>
        <v>2933.29622400214</v>
      </c>
      <c r="G36" s="21"/>
      <c r="H36" s="22" t="n">
        <f aca="false">IF($B36="","",MAX($H$35-$F36-N($G36),0))</f>
        <v>112008.545457693</v>
      </c>
    </row>
    <row r="37" customFormat="false" ht="15.75" hidden="false" customHeight="true" outlineLevel="0" collapsed="false">
      <c r="B37" s="23" t="n">
        <f aca="false">IF(AND(ROW()-13&lt;=$C$8*$C$9,$H$36&gt;0.005),ROW()-13,"")</f>
        <v>24</v>
      </c>
      <c r="C37" s="24" t="n">
        <f aca="false">IF($B37="","",EDATE($C$10,$B37-1))</f>
        <v>46753</v>
      </c>
      <c r="D37" s="25" t="n">
        <f aca="false">IF($B37="","",MIN(G6,$H$36+$H$36*$C$7/$C$9))</f>
        <v>3306.85720946765</v>
      </c>
      <c r="E37" s="25" t="n">
        <f aca="false">IF($B37="","",$H$36*$C$7/$C$9)</f>
        <v>364.027772737504</v>
      </c>
      <c r="F37" s="25" t="n">
        <f aca="false">IF($B37="","",$D37-$E37)</f>
        <v>2942.82943673015</v>
      </c>
      <c r="G37" s="26"/>
      <c r="H37" s="27" t="n">
        <f aca="false">IF($B37="","",MAX($H$36-$F37-N($G37),0))</f>
        <v>109065.716020963</v>
      </c>
    </row>
    <row r="38" customFormat="false" ht="15.75" hidden="false" customHeight="true" outlineLevel="0" collapsed="false">
      <c r="B38" s="18" t="n">
        <f aca="false">IF(AND(ROW()-13&lt;=$C$8*$C$9,$H$37&gt;0.005),ROW()-13,"")</f>
        <v>25</v>
      </c>
      <c r="C38" s="19" t="n">
        <f aca="false">IF($B38="","",EDATE($C$10,$B38-1))</f>
        <v>46784</v>
      </c>
      <c r="D38" s="20" t="n">
        <f aca="false">IF($B38="","",MIN(G6,$H$37+$H$37*$C$7/$C$9))</f>
        <v>3306.85720946765</v>
      </c>
      <c r="E38" s="20" t="n">
        <f aca="false">IF($B38="","",$H$37*$C$7/$C$9)</f>
        <v>354.463577068131</v>
      </c>
      <c r="F38" s="20" t="n">
        <f aca="false">IF($B38="","",$D38-$E38)</f>
        <v>2952.39363239952</v>
      </c>
      <c r="G38" s="21" t="n">
        <v>2000</v>
      </c>
      <c r="H38" s="22" t="n">
        <f aca="false">IF($B38="","",MAX($H$37-$F38-N($G38),0))</f>
        <v>104113.322388564</v>
      </c>
    </row>
    <row r="39" customFormat="false" ht="15.75" hidden="false" customHeight="true" outlineLevel="0" collapsed="false">
      <c r="B39" s="23" t="n">
        <f aca="false">IF(AND(ROW()-13&lt;=$C$8*$C$9,$H$38&gt;0.005),ROW()-13,"")</f>
        <v>26</v>
      </c>
      <c r="C39" s="24" t="n">
        <f aca="false">IF($B39="","",EDATE($C$10,$B39-1))</f>
        <v>46813</v>
      </c>
      <c r="D39" s="25" t="n">
        <f aca="false">IF($B39="","",MIN(G6,$H$38+$H$38*$C$7/$C$9))</f>
        <v>3306.85720946765</v>
      </c>
      <c r="E39" s="25" t="n">
        <f aca="false">IF($B39="","",$H$38*$C$7/$C$9)</f>
        <v>338.368297762832</v>
      </c>
      <c r="F39" s="25" t="n">
        <f aca="false">IF($B39="","",$D39-$E39)</f>
        <v>2968.48891170482</v>
      </c>
      <c r="G39" s="26"/>
      <c r="H39" s="27" t="n">
        <f aca="false">IF($B39="","",MAX($H$38-$F39-N($G39),0))</f>
        <v>101144.833476859</v>
      </c>
    </row>
    <row r="40" customFormat="false" ht="15.75" hidden="false" customHeight="true" outlineLevel="0" collapsed="false">
      <c r="B40" s="18" t="n">
        <f aca="false">IF(AND(ROW()-13&lt;=$C$8*$C$9,$H$39&gt;0.005),ROW()-13,"")</f>
        <v>27</v>
      </c>
      <c r="C40" s="19" t="n">
        <f aca="false">IF($B40="","",EDATE($C$10,$B40-1))</f>
        <v>46844</v>
      </c>
      <c r="D40" s="20" t="n">
        <f aca="false">IF($B40="","",MIN(G6,$H$39+$H$39*$C$7/$C$9))</f>
        <v>3306.85720946765</v>
      </c>
      <c r="E40" s="20" t="n">
        <f aca="false">IF($B40="","",$H$39*$C$7/$C$9)</f>
        <v>328.720708799792</v>
      </c>
      <c r="F40" s="20" t="n">
        <f aca="false">IF($B40="","",$D40-$E40)</f>
        <v>2978.13650066786</v>
      </c>
      <c r="G40" s="21"/>
      <c r="H40" s="22" t="n">
        <f aca="false">IF($B40="","",MAX($H$39-$F40-N($G40),0))</f>
        <v>98166.6969761911</v>
      </c>
    </row>
    <row r="41" customFormat="false" ht="15.75" hidden="false" customHeight="true" outlineLevel="0" collapsed="false">
      <c r="B41" s="23" t="n">
        <f aca="false">IF(AND(ROW()-13&lt;=$C$8*$C$9,$H$40&gt;0.005),ROW()-13,"")</f>
        <v>28</v>
      </c>
      <c r="C41" s="24" t="n">
        <f aca="false">IF($B41="","",EDATE($C$10,$B41-1))</f>
        <v>46874</v>
      </c>
      <c r="D41" s="25" t="n">
        <f aca="false">IF($B41="","",MIN(G6,$H$40+$H$40*$C$7/$C$9))</f>
        <v>3306.85720946765</v>
      </c>
      <c r="E41" s="25" t="n">
        <f aca="false">IF($B41="","",$H$40*$C$7/$C$9)</f>
        <v>319.041765172621</v>
      </c>
      <c r="F41" s="25" t="n">
        <f aca="false">IF($B41="","",$D41-$E41)</f>
        <v>2987.81544429503</v>
      </c>
      <c r="G41" s="26"/>
      <c r="H41" s="27" t="n">
        <f aca="false">IF($B41="","",MAX($H$40-$F41-N($G41),0))</f>
        <v>95178.8815318961</v>
      </c>
    </row>
    <row r="42" customFormat="false" ht="15.75" hidden="false" customHeight="true" outlineLevel="0" collapsed="false">
      <c r="B42" s="18" t="n">
        <f aca="false">IF(AND(ROW()-13&lt;=$C$8*$C$9,$H$41&gt;0.005),ROW()-13,"")</f>
        <v>29</v>
      </c>
      <c r="C42" s="19" t="n">
        <f aca="false">IF($B42="","",EDATE($C$10,$B42-1))</f>
        <v>46905</v>
      </c>
      <c r="D42" s="20" t="n">
        <f aca="false">IF($B42="","",MIN(G6,$H$41+$H$41*$C$7/$C$9))</f>
        <v>3306.85720946765</v>
      </c>
      <c r="E42" s="20" t="n">
        <f aca="false">IF($B42="","",$H$41*$C$7/$C$9)</f>
        <v>309.331364978662</v>
      </c>
      <c r="F42" s="20" t="n">
        <f aca="false">IF($B42="","",$D42-$E42)</f>
        <v>2997.52584448899</v>
      </c>
      <c r="G42" s="21"/>
      <c r="H42" s="22" t="n">
        <f aca="false">IF($B42="","",MAX($H$41-$F42-N($G42),0))</f>
        <v>92181.3556874071</v>
      </c>
    </row>
    <row r="43" customFormat="false" ht="15.75" hidden="false" customHeight="true" outlineLevel="0" collapsed="false">
      <c r="B43" s="23" t="n">
        <f aca="false">IF(AND(ROW()-13&lt;=$C$8*$C$9,$H$42&gt;0.005),ROW()-13,"")</f>
        <v>30</v>
      </c>
      <c r="C43" s="24" t="n">
        <f aca="false">IF($B43="","",EDATE($C$10,$B43-1))</f>
        <v>46935</v>
      </c>
      <c r="D43" s="25" t="n">
        <f aca="false">IF($B43="","",MIN(G6,$H$42+$H$42*$C$7/$C$9))</f>
        <v>3306.85720946765</v>
      </c>
      <c r="E43" s="25" t="n">
        <f aca="false">IF($B43="","",$H$42*$C$7/$C$9)</f>
        <v>299.589405984073</v>
      </c>
      <c r="F43" s="25" t="n">
        <f aca="false">IF($B43="","",$D43-$E43)</f>
        <v>3007.26780348358</v>
      </c>
      <c r="G43" s="26"/>
      <c r="H43" s="27" t="n">
        <f aca="false">IF($B43="","",MAX($H$42-$F43-N($G43),0))</f>
        <v>89174.0878839235</v>
      </c>
    </row>
    <row r="44" customFormat="false" ht="15.75" hidden="false" customHeight="true" outlineLevel="0" collapsed="false">
      <c r="B44" s="18" t="n">
        <f aca="false">IF(AND(ROW()-13&lt;=$C$8*$C$9,$H$43&gt;0.005),ROW()-13,"")</f>
        <v>31</v>
      </c>
      <c r="C44" s="19" t="n">
        <f aca="false">IF($B44="","",EDATE($C$10,$B44-1))</f>
        <v>46966</v>
      </c>
      <c r="D44" s="20" t="n">
        <f aca="false">IF($B44="","",MIN(G6,$H$43+$H$43*$C$7/$C$9))</f>
        <v>3306.85720946765</v>
      </c>
      <c r="E44" s="20" t="n">
        <f aca="false">IF($B44="","",$H$43*$C$7/$C$9)</f>
        <v>289.815785622751</v>
      </c>
      <c r="F44" s="20" t="n">
        <f aca="false">IF($B44="","",$D44-$E44)</f>
        <v>3017.0414238449</v>
      </c>
      <c r="G44" s="21"/>
      <c r="H44" s="22" t="n">
        <f aca="false">IF($B44="","",MAX($H$43-$F44-N($G44),0))</f>
        <v>86157.0464600786</v>
      </c>
    </row>
    <row r="45" customFormat="false" ht="15.75" hidden="false" customHeight="true" outlineLevel="0" collapsed="false">
      <c r="B45" s="23" t="n">
        <f aca="false">IF(AND(ROW()-13&lt;=$C$8*$C$9,$H$44&gt;0.005),ROW()-13,"")</f>
        <v>32</v>
      </c>
      <c r="C45" s="24" t="n">
        <f aca="false">IF($B45="","",EDATE($C$10,$B45-1))</f>
        <v>46997</v>
      </c>
      <c r="D45" s="25" t="n">
        <f aca="false">IF($B45="","",MIN(G6,$H$44+$H$44*$C$7/$C$9))</f>
        <v>3306.85720946765</v>
      </c>
      <c r="E45" s="25" t="n">
        <f aca="false">IF($B45="","",$H$44*$C$7/$C$9)</f>
        <v>280.010400995255</v>
      </c>
      <c r="F45" s="25" t="n">
        <f aca="false">IF($B45="","",$D45-$E45)</f>
        <v>3026.8468084724</v>
      </c>
      <c r="G45" s="26"/>
      <c r="H45" s="27" t="n">
        <f aca="false">IF($B45="","",MAX($H$44-$F45-N($G45),0))</f>
        <v>83130.1996516062</v>
      </c>
    </row>
    <row r="46" customFormat="false" ht="15.75" hidden="false" customHeight="true" outlineLevel="0" collapsed="false">
      <c r="B46" s="18" t="n">
        <f aca="false">IF(AND(ROW()-13&lt;=$C$8*$C$9,$H$45&gt;0.005),ROW()-13,"")</f>
        <v>33</v>
      </c>
      <c r="C46" s="19" t="n">
        <f aca="false">IF($B46="","",EDATE($C$10,$B46-1))</f>
        <v>47027</v>
      </c>
      <c r="D46" s="20" t="n">
        <f aca="false">IF($B46="","",MIN(G6,$H$45+$H$45*$C$7/$C$9))</f>
        <v>3306.85720946765</v>
      </c>
      <c r="E46" s="20" t="n">
        <f aca="false">IF($B46="","",$H$45*$C$7/$C$9)</f>
        <v>270.17314886772</v>
      </c>
      <c r="F46" s="20" t="n">
        <f aca="false">IF($B46="","",$D46-$E46)</f>
        <v>3036.68406059993</v>
      </c>
      <c r="G46" s="21"/>
      <c r="H46" s="22" t="n">
        <f aca="false">IF($B46="","",MAX($H$45-$F46-N($G46),0))</f>
        <v>80093.5155910063</v>
      </c>
    </row>
    <row r="47" customFormat="false" ht="15.75" hidden="false" customHeight="true" outlineLevel="0" collapsed="false">
      <c r="B47" s="23" t="n">
        <f aca="false">IF(AND(ROW()-13&lt;=$C$8*$C$9,$H$46&gt;0.005),ROW()-13,"")</f>
        <v>34</v>
      </c>
      <c r="C47" s="24" t="n">
        <f aca="false">IF($B47="","",EDATE($C$10,$B47-1))</f>
        <v>47058</v>
      </c>
      <c r="D47" s="25" t="n">
        <f aca="false">IF($B47="","",MIN(G6,$H$46+$H$46*$C$7/$C$9))</f>
        <v>3306.85720946765</v>
      </c>
      <c r="E47" s="25" t="n">
        <f aca="false">IF($B47="","",$H$46*$C$7/$C$9)</f>
        <v>260.30392567077</v>
      </c>
      <c r="F47" s="25" t="n">
        <f aca="false">IF($B47="","",$D47-$E47)</f>
        <v>3046.55328379688</v>
      </c>
      <c r="G47" s="26"/>
      <c r="H47" s="27" t="n">
        <f aca="false">IF($B47="","",MAX($H$46-$F47-N($G47),0))</f>
        <v>77046.9623072094</v>
      </c>
    </row>
    <row r="48" customFormat="false" ht="15.75" hidden="false" customHeight="true" outlineLevel="0" collapsed="false">
      <c r="B48" s="18" t="n">
        <f aca="false">IF(AND(ROW()-13&lt;=$C$8*$C$9,$H$47&gt;0.005),ROW()-13,"")</f>
        <v>35</v>
      </c>
      <c r="C48" s="19" t="n">
        <f aca="false">IF($B48="","",EDATE($C$10,$B48-1))</f>
        <v>47088</v>
      </c>
      <c r="D48" s="20" t="n">
        <f aca="false">IF($B48="","",MIN(G6,$H$47+$H$47*$C$7/$C$9))</f>
        <v>3306.85720946765</v>
      </c>
      <c r="E48" s="20" t="n">
        <f aca="false">IF($B48="","",$H$47*$C$7/$C$9)</f>
        <v>250.40262749843</v>
      </c>
      <c r="F48" s="20" t="n">
        <f aca="false">IF($B48="","",$D48-$E48)</f>
        <v>3056.45458196922</v>
      </c>
      <c r="G48" s="21"/>
      <c r="H48" s="22" t="n">
        <f aca="false">IF($B48="","",MAX($H$47-$F48-N($G48),0))</f>
        <v>73990.5077252401</v>
      </c>
    </row>
    <row r="49" customFormat="false" ht="15.75" hidden="false" customHeight="true" outlineLevel="0" collapsed="false">
      <c r="B49" s="23" t="n">
        <f aca="false">IF(AND(ROW()-13&lt;=$C$8*$C$9,$H$48&gt;0.005),ROW()-13,"")</f>
        <v>36</v>
      </c>
      <c r="C49" s="24" t="n">
        <f aca="false">IF($B49="","",EDATE($C$10,$B49-1))</f>
        <v>47119</v>
      </c>
      <c r="D49" s="25" t="n">
        <f aca="false">IF($B49="","",MIN(G6,$H$48+$H$48*$C$7/$C$9))</f>
        <v>3306.85720946765</v>
      </c>
      <c r="E49" s="25" t="n">
        <f aca="false">IF($B49="","",$H$48*$C$7/$C$9)</f>
        <v>240.46915010703</v>
      </c>
      <c r="F49" s="25" t="n">
        <f aca="false">IF($B49="","",$D49-$E49)</f>
        <v>3066.38805936062</v>
      </c>
      <c r="G49" s="26"/>
      <c r="H49" s="27" t="n">
        <f aca="false">IF($B49="","",MAX($H$48-$F49-N($G49),0))</f>
        <v>70924.1196658795</v>
      </c>
    </row>
    <row r="50" customFormat="false" ht="15.75" hidden="false" customHeight="true" outlineLevel="0" collapsed="false">
      <c r="B50" s="18" t="n">
        <f aca="false">IF(AND(ROW()-13&lt;=$C$8*$C$9,$H$49&gt;0.005),ROW()-13,"")</f>
        <v>37</v>
      </c>
      <c r="C50" s="19" t="n">
        <f aca="false">IF($B50="","",EDATE($C$10,$B50-1))</f>
        <v>47150</v>
      </c>
      <c r="D50" s="20" t="n">
        <f aca="false">IF($B50="","",MIN(G6,$H$49+$H$49*$C$7/$C$9))</f>
        <v>3306.85720946765</v>
      </c>
      <c r="E50" s="20" t="n">
        <f aca="false">IF($B50="","",$H$49*$C$7/$C$9)</f>
        <v>230.503388914108</v>
      </c>
      <c r="F50" s="20" t="n">
        <f aca="false">IF($B50="","",$D50-$E50)</f>
        <v>3076.35382055354</v>
      </c>
      <c r="G50" s="21"/>
      <c r="H50" s="22" t="n">
        <f aca="false">IF($B50="","",MAX($H$49-$F50-N($G50),0))</f>
        <v>67847.765845326</v>
      </c>
    </row>
    <row r="51" customFormat="false" ht="15.75" hidden="false" customHeight="true" outlineLevel="0" collapsed="false">
      <c r="B51" s="23" t="n">
        <f aca="false">IF(AND(ROW()-13&lt;=$C$8*$C$9,$H$50&gt;0.005),ROW()-13,"")</f>
        <v>38</v>
      </c>
      <c r="C51" s="24" t="n">
        <f aca="false">IF($B51="","",EDATE($C$10,$B51-1))</f>
        <v>47178</v>
      </c>
      <c r="D51" s="25" t="n">
        <f aca="false">IF($B51="","",MIN(G6,$H$50+$H$50*$C$7/$C$9))</f>
        <v>3306.85720946765</v>
      </c>
      <c r="E51" s="25" t="n">
        <f aca="false">IF($B51="","",$H$50*$C$7/$C$9)</f>
        <v>220.505238997309</v>
      </c>
      <c r="F51" s="25" t="n">
        <f aca="false">IF($B51="","",$D51-$E51)</f>
        <v>3086.35197047034</v>
      </c>
      <c r="G51" s="26"/>
      <c r="H51" s="27" t="n">
        <f aca="false">IF($B51="","",MAX($H$50-$F51-N($G51),0))</f>
        <v>64761.4138748556</v>
      </c>
    </row>
    <row r="52" customFormat="false" ht="15.75" hidden="false" customHeight="true" outlineLevel="0" collapsed="false">
      <c r="B52" s="18" t="n">
        <f aca="false">IF(AND(ROW()-13&lt;=$C$8*$C$9,$H$51&gt;0.005),ROW()-13,"")</f>
        <v>39</v>
      </c>
      <c r="C52" s="19" t="n">
        <f aca="false">IF($B52="","",EDATE($C$10,$B52-1))</f>
        <v>47209</v>
      </c>
      <c r="D52" s="20" t="n">
        <f aca="false">IF($B52="","",MIN(G6,$H$51+$H$51*$C$7/$C$9))</f>
        <v>3306.85720946765</v>
      </c>
      <c r="E52" s="20" t="n">
        <f aca="false">IF($B52="","",$H$51*$C$7/$C$9)</f>
        <v>210.474595093281</v>
      </c>
      <c r="F52" s="20" t="n">
        <f aca="false">IF($B52="","",$D52-$E52)</f>
        <v>3096.38261437437</v>
      </c>
      <c r="G52" s="21"/>
      <c r="H52" s="22" t="n">
        <f aca="false">IF($B52="","",MAX($H$51-$F52-N($G52),0))</f>
        <v>61665.0312604813</v>
      </c>
    </row>
    <row r="53" customFormat="false" ht="15.75" hidden="false" customHeight="true" outlineLevel="0" collapsed="false">
      <c r="B53" s="23" t="n">
        <f aca="false">IF(AND(ROW()-13&lt;=$C$8*$C$9,$H$52&gt;0.005),ROW()-13,"")</f>
        <v>40</v>
      </c>
      <c r="C53" s="24" t="n">
        <f aca="false">IF($B53="","",EDATE($C$10,$B53-1))</f>
        <v>47239</v>
      </c>
      <c r="D53" s="25" t="n">
        <f aca="false">IF($B53="","",MIN(G6,$H$52+$H$52*$C$7/$C$9))</f>
        <v>3306.85720946765</v>
      </c>
      <c r="E53" s="25" t="n">
        <f aca="false">IF($B53="","",$H$52*$C$7/$C$9)</f>
        <v>200.411351596564</v>
      </c>
      <c r="F53" s="25" t="n">
        <f aca="false">IF($B53="","",$D53-$E53)</f>
        <v>3106.44585787109</v>
      </c>
      <c r="G53" s="26"/>
      <c r="H53" s="27" t="n">
        <f aca="false">IF($B53="","",MAX($H$52-$F53-N($G53),0))</f>
        <v>58558.5854026102</v>
      </c>
    </row>
    <row r="54" customFormat="false" ht="15.75" hidden="false" customHeight="true" outlineLevel="0" collapsed="false">
      <c r="B54" s="18" t="n">
        <f aca="false">IF(AND(ROW()-13&lt;=$C$8*$C$9,$H$53&gt;0.005),ROW()-13,"")</f>
        <v>41</v>
      </c>
      <c r="C54" s="19" t="n">
        <f aca="false">IF($B54="","",EDATE($C$10,$B54-1))</f>
        <v>47270</v>
      </c>
      <c r="D54" s="20" t="n">
        <f aca="false">IF($B54="","",MIN(G6,$H$53+$H$53*$C$7/$C$9))</f>
        <v>3306.85720946765</v>
      </c>
      <c r="E54" s="20" t="n">
        <f aca="false">IF($B54="","",$H$53*$C$7/$C$9)</f>
        <v>190.315402558483</v>
      </c>
      <c r="F54" s="20" t="n">
        <f aca="false">IF($B54="","",$D54-$E54)</f>
        <v>3116.54180690917</v>
      </c>
      <c r="G54" s="21"/>
      <c r="H54" s="22" t="n">
        <f aca="false">IF($B54="","",MAX($H$53-$F54-N($G54),0))</f>
        <v>55442.043595701</v>
      </c>
    </row>
    <row r="55" customFormat="false" ht="15.75" hidden="false" customHeight="true" outlineLevel="0" collapsed="false">
      <c r="B55" s="23" t="n">
        <f aca="false">IF(AND(ROW()-13&lt;=$C$8*$C$9,$H$54&gt;0.005),ROW()-13,"")</f>
        <v>42</v>
      </c>
      <c r="C55" s="24" t="n">
        <f aca="false">IF($B55="","",EDATE($C$10,$B55-1))</f>
        <v>47300</v>
      </c>
      <c r="D55" s="25" t="n">
        <f aca="false">IF($B55="","",MIN(G6,$H$54+$H$54*$C$7/$C$9))</f>
        <v>3306.85720946765</v>
      </c>
      <c r="E55" s="25" t="n">
        <f aca="false">IF($B55="","",$H$54*$C$7/$C$9)</f>
        <v>180.186641686028</v>
      </c>
      <c r="F55" s="25" t="n">
        <f aca="false">IF($B55="","",$D55-$E55)</f>
        <v>3126.67056778162</v>
      </c>
      <c r="G55" s="26"/>
      <c r="H55" s="27" t="n">
        <f aca="false">IF($B55="","",MAX($H$54-$F55-N($G55),0))</f>
        <v>52315.3730279194</v>
      </c>
    </row>
    <row r="56" customFormat="false" ht="15.75" hidden="false" customHeight="true" outlineLevel="0" collapsed="false">
      <c r="B56" s="18" t="n">
        <f aca="false">IF(AND(ROW()-13&lt;=$C$8*$C$9,$H$55&gt;0.005),ROW()-13,"")</f>
        <v>43</v>
      </c>
      <c r="C56" s="19" t="n">
        <f aca="false">IF($B56="","",EDATE($C$10,$B56-1))</f>
        <v>47331</v>
      </c>
      <c r="D56" s="20" t="n">
        <f aca="false">IF($B56="","",MIN(G6,$H$55+$H$55*$C$7/$C$9))</f>
        <v>3306.85720946765</v>
      </c>
      <c r="E56" s="20" t="n">
        <f aca="false">IF($B56="","",$H$55*$C$7/$C$9)</f>
        <v>170.024962340738</v>
      </c>
      <c r="F56" s="20" t="n">
        <f aca="false">IF($B56="","",$D56-$E56)</f>
        <v>3136.83224712691</v>
      </c>
      <c r="G56" s="21"/>
      <c r="H56" s="22" t="n">
        <f aca="false">IF($B56="","",MAX($H$55-$F56-N($G56),0))</f>
        <v>49178.5407807925</v>
      </c>
    </row>
    <row r="57" customFormat="false" ht="15.75" hidden="false" customHeight="true" outlineLevel="0" collapsed="false">
      <c r="B57" s="23" t="n">
        <f aca="false">IF(AND(ROW()-13&lt;=$C$8*$C$9,$H$56&gt;0.005),ROW()-13,"")</f>
        <v>44</v>
      </c>
      <c r="C57" s="24" t="n">
        <f aca="false">IF($B57="","",EDATE($C$10,$B57-1))</f>
        <v>47362</v>
      </c>
      <c r="D57" s="25" t="n">
        <f aca="false">IF($B57="","",MIN(G6,$H$56+$H$56*$C$7/$C$9))</f>
        <v>3306.85720946765</v>
      </c>
      <c r="E57" s="25" t="n">
        <f aca="false">IF($B57="","",$H$56*$C$7/$C$9)</f>
        <v>159.830257537576</v>
      </c>
      <c r="F57" s="25" t="n">
        <f aca="false">IF($B57="","",$D57-$E57)</f>
        <v>3147.02695193008</v>
      </c>
      <c r="G57" s="26"/>
      <c r="H57" s="27" t="n">
        <f aca="false">IF($B57="","",MAX($H$56-$F57-N($G57),0))</f>
        <v>46031.5138288624</v>
      </c>
    </row>
    <row r="58" customFormat="false" ht="15.75" hidden="false" customHeight="true" outlineLevel="0" collapsed="false">
      <c r="B58" s="18" t="n">
        <f aca="false">IF(AND(ROW()-13&lt;=$C$8*$C$9,$H$57&gt;0.005),ROW()-13,"")</f>
        <v>45</v>
      </c>
      <c r="C58" s="19" t="n">
        <f aca="false">IF($B58="","",EDATE($C$10,$B58-1))</f>
        <v>47392</v>
      </c>
      <c r="D58" s="20" t="n">
        <f aca="false">IF($B58="","",MIN(G6,$H$57+$H$57*$C$7/$C$9))</f>
        <v>3306.85720946765</v>
      </c>
      <c r="E58" s="20" t="n">
        <f aca="false">IF($B58="","",$H$57*$C$7/$C$9)</f>
        <v>149.602419943803</v>
      </c>
      <c r="F58" s="20" t="n">
        <f aca="false">IF($B58="","",$D58-$E58)</f>
        <v>3157.25478952385</v>
      </c>
      <c r="G58" s="21"/>
      <c r="H58" s="22" t="n">
        <f aca="false">IF($B58="","",MAX($H$57-$F58-N($G58),0))</f>
        <v>42874.2590393386</v>
      </c>
    </row>
    <row r="59" customFormat="false" ht="15.75" hidden="false" customHeight="true" outlineLevel="0" collapsed="false">
      <c r="B59" s="23" t="n">
        <f aca="false">IF(AND(ROW()-13&lt;=$C$8*$C$9,$H$58&gt;0.005),ROW()-13,"")</f>
        <v>46</v>
      </c>
      <c r="C59" s="24" t="n">
        <f aca="false">IF($B59="","",EDATE($C$10,$B59-1))</f>
        <v>47423</v>
      </c>
      <c r="D59" s="25" t="n">
        <f aca="false">IF($B59="","",MIN(G6,$H$58+$H$58*$C$7/$C$9))</f>
        <v>3306.85720946765</v>
      </c>
      <c r="E59" s="25" t="n">
        <f aca="false">IF($B59="","",$H$58*$C$7/$C$9)</f>
        <v>139.34134187785</v>
      </c>
      <c r="F59" s="25" t="n">
        <f aca="false">IF($B59="","",$D59-$E59)</f>
        <v>3167.5158675898</v>
      </c>
      <c r="G59" s="26"/>
      <c r="H59" s="27" t="n">
        <f aca="false">IF($B59="","",MAX($H$58-$F59-N($G59),0))</f>
        <v>39706.7431717488</v>
      </c>
    </row>
    <row r="60" customFormat="false" ht="15.75" hidden="false" customHeight="true" outlineLevel="0" collapsed="false">
      <c r="B60" s="18" t="n">
        <f aca="false">IF(AND(ROW()-13&lt;=$C$8*$C$9,$H$59&gt;0.005),ROW()-13,"")</f>
        <v>47</v>
      </c>
      <c r="C60" s="19" t="n">
        <f aca="false">IF($B60="","",EDATE($C$10,$B60-1))</f>
        <v>47453</v>
      </c>
      <c r="D60" s="20" t="n">
        <f aca="false">IF($B60="","",MIN(G6,$H$59+$H$59*$C$7/$C$9))</f>
        <v>3306.85720946765</v>
      </c>
      <c r="E60" s="20" t="n">
        <f aca="false">IF($B60="","",$H$59*$C$7/$C$9)</f>
        <v>129.046915308183</v>
      </c>
      <c r="F60" s="20" t="n">
        <f aca="false">IF($B60="","",$D60-$E60)</f>
        <v>3177.81029415947</v>
      </c>
      <c r="G60" s="21"/>
      <c r="H60" s="22" t="n">
        <f aca="false">IF($B60="","",MAX($H$59-$F60-N($G60),0))</f>
        <v>36528.9328775893</v>
      </c>
    </row>
    <row r="61" customFormat="false" ht="15.75" hidden="false" customHeight="true" outlineLevel="0" collapsed="false">
      <c r="B61" s="23" t="n">
        <f aca="false">IF(AND(ROW()-13&lt;=$C$8*$C$9,$H$60&gt;0.005),ROW()-13,"")</f>
        <v>48</v>
      </c>
      <c r="C61" s="24" t="n">
        <f aca="false">IF($B61="","",EDATE($C$10,$B61-1))</f>
        <v>47484</v>
      </c>
      <c r="D61" s="25" t="n">
        <f aca="false">IF($B61="","",MIN(G6,$H$60+$H$60*$C$7/$C$9))</f>
        <v>3306.85720946765</v>
      </c>
      <c r="E61" s="25" t="n">
        <f aca="false">IF($B61="","",$H$60*$C$7/$C$9)</f>
        <v>118.719031852165</v>
      </c>
      <c r="F61" s="25" t="n">
        <f aca="false">IF($B61="","",$D61-$E61)</f>
        <v>3188.13817761549</v>
      </c>
      <c r="G61" s="26"/>
      <c r="H61" s="27" t="n">
        <f aca="false">IF($B61="","",MAX($H$60-$F61-N($G61),0))</f>
        <v>33340.7946999738</v>
      </c>
    </row>
    <row r="62" customFormat="false" ht="15.75" hidden="false" customHeight="true" outlineLevel="0" collapsed="false">
      <c r="B62" s="18" t="n">
        <f aca="false">IF(AND(ROW()-13&lt;=$C$8*$C$9,$H$61&gt;0.005),ROW()-13,"")</f>
        <v>49</v>
      </c>
      <c r="C62" s="19" t="n">
        <f aca="false">IF($B62="","",EDATE($C$10,$B62-1))</f>
        <v>47515</v>
      </c>
      <c r="D62" s="20" t="n">
        <f aca="false">IF($B62="","",MIN(G6,$H$61+$H$61*$C$7/$C$9))</f>
        <v>3306.85720946765</v>
      </c>
      <c r="E62" s="20" t="n">
        <f aca="false">IF($B62="","",$H$61*$C$7/$C$9)</f>
        <v>108.357582774915</v>
      </c>
      <c r="F62" s="20" t="n">
        <f aca="false">IF($B62="","",$D62-$E62)</f>
        <v>3198.49962669274</v>
      </c>
      <c r="G62" s="21"/>
      <c r="H62" s="22" t="n">
        <f aca="false">IF($B62="","",MAX($H$61-$F62-N($G62),0))</f>
        <v>30142.2950732811</v>
      </c>
    </row>
    <row r="63" customFormat="false" ht="15.75" hidden="false" customHeight="true" outlineLevel="0" collapsed="false">
      <c r="B63" s="23" t="n">
        <f aca="false">IF(AND(ROW()-13&lt;=$C$8*$C$9,$H$62&gt;0.005),ROW()-13,"")</f>
        <v>50</v>
      </c>
      <c r="C63" s="24" t="n">
        <f aca="false">IF($B63="","",EDATE($C$10,$B63-1))</f>
        <v>47543</v>
      </c>
      <c r="D63" s="25" t="n">
        <f aca="false">IF($B63="","",MIN(G6,$H$62+$H$62*$C$7/$C$9))</f>
        <v>3306.85720946765</v>
      </c>
      <c r="E63" s="25" t="n">
        <f aca="false">IF($B63="","",$H$62*$C$7/$C$9)</f>
        <v>97.9624589881634</v>
      </c>
      <c r="F63" s="25" t="n">
        <f aca="false">IF($B63="","",$D63-$E63)</f>
        <v>3208.89475047949</v>
      </c>
      <c r="G63" s="26"/>
      <c r="H63" s="27" t="n">
        <f aca="false">IF($B63="","",MAX($H$62-$F63-N($G63),0))</f>
        <v>26933.4003228016</v>
      </c>
    </row>
    <row r="64" customFormat="false" ht="15.75" hidden="false" customHeight="true" outlineLevel="0" collapsed="false">
      <c r="B64" s="18" t="n">
        <f aca="false">IF(AND(ROW()-13&lt;=$C$8*$C$9,$H$63&gt;0.005),ROW()-13,"")</f>
        <v>51</v>
      </c>
      <c r="C64" s="19" t="n">
        <f aca="false">IF($B64="","",EDATE($C$10,$B64-1))</f>
        <v>47574</v>
      </c>
      <c r="D64" s="20" t="n">
        <f aca="false">IF($B64="","",MIN(G6,$H$63+$H$63*$C$7/$C$9))</f>
        <v>3306.85720946765</v>
      </c>
      <c r="E64" s="20" t="n">
        <f aca="false">IF($B64="","",$H$63*$C$7/$C$9)</f>
        <v>87.5335510491051</v>
      </c>
      <c r="F64" s="20" t="n">
        <f aca="false">IF($B64="","",$D64-$E64)</f>
        <v>3219.32365841855</v>
      </c>
      <c r="G64" s="21"/>
      <c r="H64" s="22" t="n">
        <f aca="false">IF($B64="","",MAX($H$63-$F64-N($G64),0))</f>
        <v>23714.076664383</v>
      </c>
    </row>
    <row r="65" customFormat="false" ht="15.75" hidden="false" customHeight="true" outlineLevel="0" collapsed="false">
      <c r="B65" s="23" t="n">
        <f aca="false">IF(AND(ROW()-13&lt;=$C$8*$C$9,$H$64&gt;0.005),ROW()-13,"")</f>
        <v>52</v>
      </c>
      <c r="C65" s="24" t="n">
        <f aca="false">IF($B65="","",EDATE($C$10,$B65-1))</f>
        <v>47604</v>
      </c>
      <c r="D65" s="25" t="n">
        <f aca="false">IF($B65="","",MIN(G6,$H$64+$H$64*$C$7/$C$9))</f>
        <v>3306.85720946765</v>
      </c>
      <c r="E65" s="25" t="n">
        <f aca="false">IF($B65="","",$H$64*$C$7/$C$9)</f>
        <v>77.0707491592448</v>
      </c>
      <c r="F65" s="25" t="n">
        <f aca="false">IF($B65="","",$D65-$E65)</f>
        <v>3229.78646030841</v>
      </c>
      <c r="G65" s="26"/>
      <c r="H65" s="27" t="n">
        <f aca="false">IF($B65="","",MAX($H$64-$F65-N($G65),0))</f>
        <v>20484.2902040746</v>
      </c>
    </row>
    <row r="66" customFormat="false" ht="15.75" hidden="false" customHeight="true" outlineLevel="0" collapsed="false">
      <c r="B66" s="18" t="n">
        <f aca="false">IF(AND(ROW()-13&lt;=$C$8*$C$9,$H$65&gt;0.005),ROW()-13,"")</f>
        <v>53</v>
      </c>
      <c r="C66" s="19" t="n">
        <f aca="false">IF($B66="","",EDATE($C$10,$B66-1))</f>
        <v>47635</v>
      </c>
      <c r="D66" s="20" t="n">
        <f aca="false">IF($B66="","",MIN(G6,$H$65+$H$65*$C$7/$C$9))</f>
        <v>3306.85720946765</v>
      </c>
      <c r="E66" s="20" t="n">
        <f aca="false">IF($B66="","",$H$65*$C$7/$C$9)</f>
        <v>66.5739431632425</v>
      </c>
      <c r="F66" s="20" t="n">
        <f aca="false">IF($B66="","",$D66-$E66)</f>
        <v>3240.28326630441</v>
      </c>
      <c r="G66" s="21"/>
      <c r="H66" s="22" t="n">
        <f aca="false">IF($B66="","",MAX($H$65-$F66-N($G66),0))</f>
        <v>17244.0069377702</v>
      </c>
    </row>
    <row r="67" customFormat="false" ht="15.75" hidden="false" customHeight="true" outlineLevel="0" collapsed="false">
      <c r="B67" s="23" t="n">
        <f aca="false">IF(AND(ROW()-13&lt;=$C$8*$C$9,$H$66&gt;0.005),ROW()-13,"")</f>
        <v>54</v>
      </c>
      <c r="C67" s="24" t="n">
        <f aca="false">IF($B67="","",EDATE($C$10,$B67-1))</f>
        <v>47665</v>
      </c>
      <c r="D67" s="25" t="n">
        <f aca="false">IF($B67="","",MIN(G6,$H$66+$H$66*$C$7/$C$9))</f>
        <v>3306.85720946765</v>
      </c>
      <c r="E67" s="25" t="n">
        <f aca="false">IF($B67="","",$H$66*$C$7/$C$9)</f>
        <v>56.0430225477532</v>
      </c>
      <c r="F67" s="25" t="n">
        <f aca="false">IF($B67="","",$D67-$E67)</f>
        <v>3250.8141869199</v>
      </c>
      <c r="G67" s="26"/>
      <c r="H67" s="27" t="n">
        <f aca="false">IF($B67="","",MAX($H$66-$F67-N($G67),0))</f>
        <v>13993.1927508503</v>
      </c>
    </row>
    <row r="68" customFormat="false" ht="15.75" hidden="false" customHeight="true" outlineLevel="0" collapsed="false">
      <c r="B68" s="18" t="n">
        <f aca="false">IF(AND(ROW()-13&lt;=$C$8*$C$9,$H$67&gt;0.005),ROW()-13,"")</f>
        <v>55</v>
      </c>
      <c r="C68" s="19" t="n">
        <f aca="false">IF($B68="","",EDATE($C$10,$B68-1))</f>
        <v>47696</v>
      </c>
      <c r="D68" s="20" t="n">
        <f aca="false">IF($B68="","",MIN(G6,$H$67+$H$67*$C$7/$C$9))</f>
        <v>3306.85720946765</v>
      </c>
      <c r="E68" s="20" t="n">
        <f aca="false">IF($B68="","",$H$67*$C$7/$C$9)</f>
        <v>45.4778764402635</v>
      </c>
      <c r="F68" s="20" t="n">
        <f aca="false">IF($B68="","",$D68-$E68)</f>
        <v>3261.37933302739</v>
      </c>
      <c r="G68" s="21"/>
      <c r="H68" s="22" t="n">
        <f aca="false">IF($B68="","",MAX($H$67-$F68-N($G68),0))</f>
        <v>10731.8134178229</v>
      </c>
    </row>
    <row r="69" customFormat="false" ht="15.75" hidden="false" customHeight="true" outlineLevel="0" collapsed="false">
      <c r="B69" s="23" t="n">
        <f aca="false">IF(AND(ROW()-13&lt;=$C$8*$C$9,$H$68&gt;0.005),ROW()-13,"")</f>
        <v>56</v>
      </c>
      <c r="C69" s="24" t="n">
        <f aca="false">IF($B69="","",EDATE($C$10,$B69-1))</f>
        <v>47727</v>
      </c>
      <c r="D69" s="25" t="n">
        <f aca="false">IF($B69="","",MIN(G6,$H$68+$H$68*$C$7/$C$9))</f>
        <v>3306.85720946765</v>
      </c>
      <c r="E69" s="25" t="n">
        <f aca="false">IF($B69="","",$H$68*$C$7/$C$9)</f>
        <v>34.8783936079245</v>
      </c>
      <c r="F69" s="25" t="n">
        <f aca="false">IF($B69="","",$D69-$E69)</f>
        <v>3271.97881585973</v>
      </c>
      <c r="G69" s="26"/>
      <c r="H69" s="27" t="n">
        <f aca="false">IF($B69="","",MAX($H$68-$F69-N($G69),0))</f>
        <v>7459.83460196319</v>
      </c>
    </row>
    <row r="70" customFormat="false" ht="15.75" hidden="false" customHeight="true" outlineLevel="0" collapsed="false">
      <c r="B70" s="18" t="n">
        <f aca="false">IF(AND(ROW()-13&lt;=$C$8*$C$9,$H$69&gt;0.005),ROW()-13,"")</f>
        <v>57</v>
      </c>
      <c r="C70" s="19" t="n">
        <f aca="false">IF($B70="","",EDATE($C$10,$B70-1))</f>
        <v>47757</v>
      </c>
      <c r="D70" s="20" t="n">
        <f aca="false">IF($B70="","",MIN(G6,$H$69+$H$69*$C$7/$C$9))</f>
        <v>3306.85720946765</v>
      </c>
      <c r="E70" s="20" t="n">
        <f aca="false">IF($B70="","",$H$69*$C$7/$C$9)</f>
        <v>24.2444624563804</v>
      </c>
      <c r="F70" s="20" t="n">
        <f aca="false">IF($B70="","",$D70-$E70)</f>
        <v>3282.61274701127</v>
      </c>
      <c r="G70" s="21"/>
      <c r="H70" s="22" t="n">
        <f aca="false">IF($B70="","",MAX($H$69-$F70-N($G70),0))</f>
        <v>4177.22185495192</v>
      </c>
    </row>
    <row r="71" customFormat="false" ht="15.75" hidden="false" customHeight="true" outlineLevel="0" collapsed="false">
      <c r="B71" s="23" t="n">
        <f aca="false">IF(AND(ROW()-13&lt;=$C$8*$C$9,$H$70&gt;0.005),ROW()-13,"")</f>
        <v>58</v>
      </c>
      <c r="C71" s="24" t="n">
        <f aca="false">IF($B71="","",EDATE($C$10,$B71-1))</f>
        <v>47788</v>
      </c>
      <c r="D71" s="25" t="n">
        <f aca="false">IF($B71="","",MIN(G6,$H$70+$H$70*$C$7/$C$9))</f>
        <v>3306.85720946765</v>
      </c>
      <c r="E71" s="25" t="n">
        <f aca="false">IF($B71="","",$H$70*$C$7/$C$9)</f>
        <v>13.5759710285937</v>
      </c>
      <c r="F71" s="25" t="n">
        <f aca="false">IF($B71="","",$D71-$E71)</f>
        <v>3293.28123843906</v>
      </c>
      <c r="G71" s="26"/>
      <c r="H71" s="27" t="n">
        <f aca="false">IF($B71="","",MAX($H$70-$F71-N($G71),0))</f>
        <v>883.940616512859</v>
      </c>
    </row>
    <row r="72" customFormat="false" ht="15.75" hidden="false" customHeight="true" outlineLevel="0" collapsed="false">
      <c r="B72" s="18" t="n">
        <f aca="false">IF(AND(ROW()-13&lt;=$C$8*$C$9,$H$71&gt;0.005),ROW()-13,"")</f>
        <v>59</v>
      </c>
      <c r="C72" s="19" t="n">
        <f aca="false">IF($B72="","",EDATE($C$10,$B72-1))</f>
        <v>47818</v>
      </c>
      <c r="D72" s="20" t="n">
        <f aca="false">IF($B72="","",MIN(G6,$H$71+$H$71*$C$7/$C$9))</f>
        <v>886.813423516526</v>
      </c>
      <c r="E72" s="20" t="n">
        <f aca="false">IF($B72="","",$H$71*$C$7/$C$9)</f>
        <v>2.87280700366679</v>
      </c>
      <c r="F72" s="20" t="n">
        <f aca="false">IF($B72="","",$D72-$E72)</f>
        <v>883.940616512859</v>
      </c>
      <c r="G72" s="21"/>
      <c r="H72" s="22" t="n">
        <f aca="false">IF($B72="","",MAX($H$71-$F72-N($G72),0))</f>
        <v>0</v>
      </c>
    </row>
    <row r="73" customFormat="false" ht="15.75" hidden="false" customHeight="true" outlineLevel="0" collapsed="false">
      <c r="B73" s="23" t="str">
        <f aca="false">IF(AND(ROW()-13&lt;=$C$8*$C$9,$H$72&gt;0.005),ROW()-13,"")</f>
        <v/>
      </c>
      <c r="C73" s="24" t="str">
        <f aca="false">IF($B73="","",EDATE($C$10,$B73-1))</f>
        <v/>
      </c>
      <c r="D73" s="25" t="str">
        <f aca="false">IF($B73="","",MIN(G6,$H$72+$H$72*$C$7/$C$9))</f>
        <v/>
      </c>
      <c r="E73" s="25" t="str">
        <f aca="false">IF($B73="","",$H$72*$C$7/$C$9)</f>
        <v/>
      </c>
      <c r="F73" s="25" t="str">
        <f aca="false">IF($B73="","",$D73-$E73)</f>
        <v/>
      </c>
      <c r="G73" s="26"/>
      <c r="H73" s="27" t="str">
        <f aca="false">IF($B73="","",MAX($H$72-$F73-N($G73),0))</f>
        <v/>
      </c>
    </row>
    <row r="74" customFormat="false" ht="15.75" hidden="false" customHeight="true" outlineLevel="0" collapsed="false">
      <c r="B74" s="18" t="str">
        <f aca="false">IF(AND(ROW()-13&lt;=$C$8*$C$9,$H$73&gt;0.005),ROW()-13,"")</f>
        <v/>
      </c>
      <c r="C74" s="19" t="str">
        <f aca="false">IF($B74="","",EDATE($C$10,$B74-1))</f>
        <v/>
      </c>
      <c r="D74" s="20" t="str">
        <f aca="false">IF($B74="","",MIN(G6,$H$73+$H$73*$C$7/$C$9))</f>
        <v/>
      </c>
      <c r="E74" s="20" t="str">
        <f aca="false">IF($B74="","",$H$73*$C$7/$C$9)</f>
        <v/>
      </c>
      <c r="F74" s="20" t="str">
        <f aca="false">IF($B74="","",$D74-$E74)</f>
        <v/>
      </c>
      <c r="G74" s="21"/>
      <c r="H74" s="22" t="str">
        <f aca="false">IF($B74="","",MAX($H$73-$F74-N($G74),0))</f>
        <v/>
      </c>
    </row>
    <row r="75" customFormat="false" ht="15.75" hidden="false" customHeight="true" outlineLevel="0" collapsed="false">
      <c r="B75" s="23" t="str">
        <f aca="false">IF(AND(ROW()-13&lt;=$C$8*$C$9,$H$74&gt;0.005),ROW()-13,"")</f>
        <v/>
      </c>
      <c r="C75" s="24" t="str">
        <f aca="false">IF($B75="","",EDATE($C$10,$B75-1))</f>
        <v/>
      </c>
      <c r="D75" s="25" t="str">
        <f aca="false">IF($B75="","",MIN(G6,$H$74+$H$74*$C$7/$C$9))</f>
        <v/>
      </c>
      <c r="E75" s="25" t="str">
        <f aca="false">IF($B75="","",$H$74*$C$7/$C$9)</f>
        <v/>
      </c>
      <c r="F75" s="25" t="str">
        <f aca="false">IF($B75="","",$D75-$E75)</f>
        <v/>
      </c>
      <c r="G75" s="26"/>
      <c r="H75" s="27" t="str">
        <f aca="false">IF($B75="","",MAX($H$74-$F75-N($G75),0))</f>
        <v/>
      </c>
    </row>
    <row r="76" customFormat="false" ht="15.75" hidden="false" customHeight="true" outlineLevel="0" collapsed="false">
      <c r="B76" s="18" t="str">
        <f aca="false">IF(AND(ROW()-13&lt;=$C$8*$C$9,$H$75&gt;0.005),ROW()-13,"")</f>
        <v/>
      </c>
      <c r="C76" s="19" t="str">
        <f aca="false">IF($B76="","",EDATE($C$10,$B76-1))</f>
        <v/>
      </c>
      <c r="D76" s="20" t="str">
        <f aca="false">IF($B76="","",MIN(G6,$H$75+$H$75*$C$7/$C$9))</f>
        <v/>
      </c>
      <c r="E76" s="20" t="str">
        <f aca="false">IF($B76="","",$H$75*$C$7/$C$9)</f>
        <v/>
      </c>
      <c r="F76" s="20" t="str">
        <f aca="false">IF($B76="","",$D76-$E76)</f>
        <v/>
      </c>
      <c r="G76" s="21"/>
      <c r="H76" s="22" t="str">
        <f aca="false">IF($B76="","",MAX($H$75-$F76-N($G76),0))</f>
        <v/>
      </c>
    </row>
    <row r="77" customFormat="false" ht="15.75" hidden="false" customHeight="true" outlineLevel="0" collapsed="false">
      <c r="B77" s="23" t="str">
        <f aca="false">IF(AND(ROW()-13&lt;=$C$8*$C$9,$H$76&gt;0.005),ROW()-13,"")</f>
        <v/>
      </c>
      <c r="C77" s="24" t="str">
        <f aca="false">IF($B77="","",EDATE($C$10,$B77-1))</f>
        <v/>
      </c>
      <c r="D77" s="25" t="str">
        <f aca="false">IF($B77="","",MIN(G6,$H$76+$H$76*$C$7/$C$9))</f>
        <v/>
      </c>
      <c r="E77" s="25" t="str">
        <f aca="false">IF($B77="","",$H$76*$C$7/$C$9)</f>
        <v/>
      </c>
      <c r="F77" s="25" t="str">
        <f aca="false">IF($B77="","",$D77-$E77)</f>
        <v/>
      </c>
      <c r="G77" s="26"/>
      <c r="H77" s="27" t="str">
        <f aca="false">IF($B77="","",MAX($H$76-$F77-N($G77),0))</f>
        <v/>
      </c>
    </row>
    <row r="78" customFormat="false" ht="15.75" hidden="false" customHeight="true" outlineLevel="0" collapsed="false">
      <c r="B78" s="18" t="str">
        <f aca="false">IF(AND(ROW()-13&lt;=$C$8*$C$9,$H$77&gt;0.005),ROW()-13,"")</f>
        <v/>
      </c>
      <c r="C78" s="19" t="str">
        <f aca="false">IF($B78="","",EDATE($C$10,$B78-1))</f>
        <v/>
      </c>
      <c r="D78" s="20" t="str">
        <f aca="false">IF($B78="","",MIN(G6,$H$77+$H$77*$C$7/$C$9))</f>
        <v/>
      </c>
      <c r="E78" s="20" t="str">
        <f aca="false">IF($B78="","",$H$77*$C$7/$C$9)</f>
        <v/>
      </c>
      <c r="F78" s="20" t="str">
        <f aca="false">IF($B78="","",$D78-$E78)</f>
        <v/>
      </c>
      <c r="G78" s="21"/>
      <c r="H78" s="22" t="str">
        <f aca="false">IF($B78="","",MAX($H$77-$F78-N($G78),0))</f>
        <v/>
      </c>
    </row>
    <row r="79" customFormat="false" ht="15.75" hidden="false" customHeight="true" outlineLevel="0" collapsed="false">
      <c r="B79" s="23" t="str">
        <f aca="false">IF(AND(ROW()-13&lt;=$C$8*$C$9,$H$78&gt;0.005),ROW()-13,"")</f>
        <v/>
      </c>
      <c r="C79" s="24" t="str">
        <f aca="false">IF($B79="","",EDATE($C$10,$B79-1))</f>
        <v/>
      </c>
      <c r="D79" s="25" t="str">
        <f aca="false">IF($B79="","",MIN(G6,$H$78+$H$78*$C$7/$C$9))</f>
        <v/>
      </c>
      <c r="E79" s="25" t="str">
        <f aca="false">IF($B79="","",$H$78*$C$7/$C$9)</f>
        <v/>
      </c>
      <c r="F79" s="25" t="str">
        <f aca="false">IF($B79="","",$D79-$E79)</f>
        <v/>
      </c>
      <c r="G79" s="26"/>
      <c r="H79" s="27" t="str">
        <f aca="false">IF($B79="","",MAX($H$78-$F79-N($G79),0))</f>
        <v/>
      </c>
    </row>
    <row r="80" customFormat="false" ht="15.75" hidden="false" customHeight="true" outlineLevel="0" collapsed="false">
      <c r="B80" s="18" t="str">
        <f aca="false">IF(AND(ROW()-13&lt;=$C$8*$C$9,$H$79&gt;0.005),ROW()-13,"")</f>
        <v/>
      </c>
      <c r="C80" s="19" t="str">
        <f aca="false">IF($B80="","",EDATE($C$10,$B80-1))</f>
        <v/>
      </c>
      <c r="D80" s="20" t="str">
        <f aca="false">IF($B80="","",MIN(G6,$H$79+$H$79*$C$7/$C$9))</f>
        <v/>
      </c>
      <c r="E80" s="20" t="str">
        <f aca="false">IF($B80="","",$H$79*$C$7/$C$9)</f>
        <v/>
      </c>
      <c r="F80" s="20" t="str">
        <f aca="false">IF($B80="","",$D80-$E80)</f>
        <v/>
      </c>
      <c r="G80" s="21"/>
      <c r="H80" s="22" t="str">
        <f aca="false">IF($B80="","",MAX($H$79-$F80-N($G80),0))</f>
        <v/>
      </c>
    </row>
    <row r="81" customFormat="false" ht="15.75" hidden="false" customHeight="true" outlineLevel="0" collapsed="false">
      <c r="B81" s="23" t="str">
        <f aca="false">IF(AND(ROW()-13&lt;=$C$8*$C$9,$H$80&gt;0.005),ROW()-13,"")</f>
        <v/>
      </c>
      <c r="C81" s="24" t="str">
        <f aca="false">IF($B81="","",EDATE($C$10,$B81-1))</f>
        <v/>
      </c>
      <c r="D81" s="25" t="str">
        <f aca="false">IF($B81="","",MIN(G6,$H$80+$H$80*$C$7/$C$9))</f>
        <v/>
      </c>
      <c r="E81" s="25" t="str">
        <f aca="false">IF($B81="","",$H$80*$C$7/$C$9)</f>
        <v/>
      </c>
      <c r="F81" s="25" t="str">
        <f aca="false">IF($B81="","",$D81-$E81)</f>
        <v/>
      </c>
      <c r="G81" s="26"/>
      <c r="H81" s="27" t="str">
        <f aca="false">IF($B81="","",MAX($H$80-$F81-N($G81),0))</f>
        <v/>
      </c>
    </row>
    <row r="82" customFormat="false" ht="15.75" hidden="false" customHeight="true" outlineLevel="0" collapsed="false">
      <c r="B82" s="18" t="str">
        <f aca="false">IF(AND(ROW()-13&lt;=$C$8*$C$9,$H$81&gt;0.005),ROW()-13,"")</f>
        <v/>
      </c>
      <c r="C82" s="19" t="str">
        <f aca="false">IF($B82="","",EDATE($C$10,$B82-1))</f>
        <v/>
      </c>
      <c r="D82" s="20" t="str">
        <f aca="false">IF($B82="","",MIN(G6,$H$81+$H$81*$C$7/$C$9))</f>
        <v/>
      </c>
      <c r="E82" s="20" t="str">
        <f aca="false">IF($B82="","",$H$81*$C$7/$C$9)</f>
        <v/>
      </c>
      <c r="F82" s="20" t="str">
        <f aca="false">IF($B82="","",$D82-$E82)</f>
        <v/>
      </c>
      <c r="G82" s="21"/>
      <c r="H82" s="22" t="str">
        <f aca="false">IF($B82="","",MAX($H$81-$F82-N($G82),0))</f>
        <v/>
      </c>
    </row>
    <row r="83" customFormat="false" ht="15.75" hidden="false" customHeight="true" outlineLevel="0" collapsed="false">
      <c r="B83" s="23" t="str">
        <f aca="false">IF(AND(ROW()-13&lt;=$C$8*$C$9,$H$82&gt;0.005),ROW()-13,"")</f>
        <v/>
      </c>
      <c r="C83" s="24" t="str">
        <f aca="false">IF($B83="","",EDATE($C$10,$B83-1))</f>
        <v/>
      </c>
      <c r="D83" s="25" t="str">
        <f aca="false">IF($B83="","",MIN(G6,$H$82+$H$82*$C$7/$C$9))</f>
        <v/>
      </c>
      <c r="E83" s="25" t="str">
        <f aca="false">IF($B83="","",$H$82*$C$7/$C$9)</f>
        <v/>
      </c>
      <c r="F83" s="25" t="str">
        <f aca="false">IF($B83="","",$D83-$E83)</f>
        <v/>
      </c>
      <c r="G83" s="26"/>
      <c r="H83" s="27" t="str">
        <f aca="false">IF($B83="","",MAX($H$82-$F83-N($G83),0))</f>
        <v/>
      </c>
    </row>
    <row r="84" customFormat="false" ht="15.75" hidden="false" customHeight="true" outlineLevel="0" collapsed="false">
      <c r="B84" s="18" t="str">
        <f aca="false">IF(AND(ROW()-13&lt;=$C$8*$C$9,$H$83&gt;0.005),ROW()-13,"")</f>
        <v/>
      </c>
      <c r="C84" s="19" t="str">
        <f aca="false">IF($B84="","",EDATE($C$10,$B84-1))</f>
        <v/>
      </c>
      <c r="D84" s="20" t="str">
        <f aca="false">IF($B84="","",MIN(G6,$H$83+$H$83*$C$7/$C$9))</f>
        <v/>
      </c>
      <c r="E84" s="20" t="str">
        <f aca="false">IF($B84="","",$H$83*$C$7/$C$9)</f>
        <v/>
      </c>
      <c r="F84" s="20" t="str">
        <f aca="false">IF($B84="","",$D84-$E84)</f>
        <v/>
      </c>
      <c r="G84" s="21"/>
      <c r="H84" s="22" t="str">
        <f aca="false">IF($B84="","",MAX($H$83-$F84-N($G84),0))</f>
        <v/>
      </c>
    </row>
    <row r="85" customFormat="false" ht="15.75" hidden="false" customHeight="true" outlineLevel="0" collapsed="false">
      <c r="B85" s="23" t="str">
        <f aca="false">IF(AND(ROW()-13&lt;=$C$8*$C$9,$H$84&gt;0.005),ROW()-13,"")</f>
        <v/>
      </c>
      <c r="C85" s="24" t="str">
        <f aca="false">IF($B85="","",EDATE($C$10,$B85-1))</f>
        <v/>
      </c>
      <c r="D85" s="25" t="str">
        <f aca="false">IF($B85="","",MIN(G6,$H$84+$H$84*$C$7/$C$9))</f>
        <v/>
      </c>
      <c r="E85" s="25" t="str">
        <f aca="false">IF($B85="","",$H$84*$C$7/$C$9)</f>
        <v/>
      </c>
      <c r="F85" s="25" t="str">
        <f aca="false">IF($B85="","",$D85-$E85)</f>
        <v/>
      </c>
      <c r="G85" s="26"/>
      <c r="H85" s="27" t="str">
        <f aca="false">IF($B85="","",MAX($H$84-$F85-N($G85),0))</f>
        <v/>
      </c>
    </row>
    <row r="86" customFormat="false" ht="15.75" hidden="false" customHeight="true" outlineLevel="0" collapsed="false">
      <c r="B86" s="18" t="str">
        <f aca="false">IF(AND(ROW()-13&lt;=$C$8*$C$9,$H$85&gt;0.005),ROW()-13,"")</f>
        <v/>
      </c>
      <c r="C86" s="19" t="str">
        <f aca="false">IF($B86="","",EDATE($C$10,$B86-1))</f>
        <v/>
      </c>
      <c r="D86" s="20" t="str">
        <f aca="false">IF($B86="","",MIN(G6,$H$85+$H$85*$C$7/$C$9))</f>
        <v/>
      </c>
      <c r="E86" s="20" t="str">
        <f aca="false">IF($B86="","",$H$85*$C$7/$C$9)</f>
        <v/>
      </c>
      <c r="F86" s="20" t="str">
        <f aca="false">IF($B86="","",$D86-$E86)</f>
        <v/>
      </c>
      <c r="G86" s="21"/>
      <c r="H86" s="22" t="str">
        <f aca="false">IF($B86="","",MAX($H$85-$F86-N($G86),0))</f>
        <v/>
      </c>
    </row>
    <row r="87" customFormat="false" ht="15.75" hidden="false" customHeight="true" outlineLevel="0" collapsed="false">
      <c r="B87" s="23" t="str">
        <f aca="false">IF(AND(ROW()-13&lt;=$C$8*$C$9,$H$86&gt;0.005),ROW()-13,"")</f>
        <v/>
      </c>
      <c r="C87" s="24" t="str">
        <f aca="false">IF($B87="","",EDATE($C$10,$B87-1))</f>
        <v/>
      </c>
      <c r="D87" s="25" t="str">
        <f aca="false">IF($B87="","",MIN(G6,$H$86+$H$86*$C$7/$C$9))</f>
        <v/>
      </c>
      <c r="E87" s="25" t="str">
        <f aca="false">IF($B87="","",$H$86*$C$7/$C$9)</f>
        <v/>
      </c>
      <c r="F87" s="25" t="str">
        <f aca="false">IF($B87="","",$D87-$E87)</f>
        <v/>
      </c>
      <c r="G87" s="26"/>
      <c r="H87" s="27" t="str">
        <f aca="false">IF($B87="","",MAX($H$86-$F87-N($G87),0))</f>
        <v/>
      </c>
    </row>
    <row r="88" customFormat="false" ht="15.75" hidden="false" customHeight="true" outlineLevel="0" collapsed="false">
      <c r="B88" s="18" t="str">
        <f aca="false">IF(AND(ROW()-13&lt;=$C$8*$C$9,$H$87&gt;0.005),ROW()-13,"")</f>
        <v/>
      </c>
      <c r="C88" s="19" t="str">
        <f aca="false">IF($B88="","",EDATE($C$10,$B88-1))</f>
        <v/>
      </c>
      <c r="D88" s="20" t="str">
        <f aca="false">IF($B88="","",MIN(G6,$H$87+$H$87*$C$7/$C$9))</f>
        <v/>
      </c>
      <c r="E88" s="20" t="str">
        <f aca="false">IF($B88="","",$H$87*$C$7/$C$9)</f>
        <v/>
      </c>
      <c r="F88" s="20" t="str">
        <f aca="false">IF($B88="","",$D88-$E88)</f>
        <v/>
      </c>
      <c r="G88" s="21"/>
      <c r="H88" s="22" t="str">
        <f aca="false">IF($B88="","",MAX($H$87-$F88-N($G88),0))</f>
        <v/>
      </c>
    </row>
    <row r="89" customFormat="false" ht="15.75" hidden="false" customHeight="true" outlineLevel="0" collapsed="false">
      <c r="B89" s="23" t="str">
        <f aca="false">IF(AND(ROW()-13&lt;=$C$8*$C$9,$H$88&gt;0.005),ROW()-13,"")</f>
        <v/>
      </c>
      <c r="C89" s="24" t="str">
        <f aca="false">IF($B89="","",EDATE($C$10,$B89-1))</f>
        <v/>
      </c>
      <c r="D89" s="25" t="str">
        <f aca="false">IF($B89="","",MIN(G6,$H$88+$H$88*$C$7/$C$9))</f>
        <v/>
      </c>
      <c r="E89" s="25" t="str">
        <f aca="false">IF($B89="","",$H$88*$C$7/$C$9)</f>
        <v/>
      </c>
      <c r="F89" s="25" t="str">
        <f aca="false">IF($B89="","",$D89-$E89)</f>
        <v/>
      </c>
      <c r="G89" s="26"/>
      <c r="H89" s="27" t="str">
        <f aca="false">IF($B89="","",MAX($H$88-$F89-N($G89),0))</f>
        <v/>
      </c>
    </row>
    <row r="90" customFormat="false" ht="15.75" hidden="false" customHeight="true" outlineLevel="0" collapsed="false">
      <c r="B90" s="18" t="str">
        <f aca="false">IF(AND(ROW()-13&lt;=$C$8*$C$9,$H$89&gt;0.005),ROW()-13,"")</f>
        <v/>
      </c>
      <c r="C90" s="19" t="str">
        <f aca="false">IF($B90="","",EDATE($C$10,$B90-1))</f>
        <v/>
      </c>
      <c r="D90" s="20" t="str">
        <f aca="false">IF($B90="","",MIN(G6,$H$89+$H$89*$C$7/$C$9))</f>
        <v/>
      </c>
      <c r="E90" s="20" t="str">
        <f aca="false">IF($B90="","",$H$89*$C$7/$C$9)</f>
        <v/>
      </c>
      <c r="F90" s="20" t="str">
        <f aca="false">IF($B90="","",$D90-$E90)</f>
        <v/>
      </c>
      <c r="G90" s="21"/>
      <c r="H90" s="22" t="str">
        <f aca="false">IF($B90="","",MAX($H$89-$F90-N($G90),0))</f>
        <v/>
      </c>
    </row>
    <row r="91" customFormat="false" ht="15.75" hidden="false" customHeight="true" outlineLevel="0" collapsed="false">
      <c r="B91" s="23" t="str">
        <f aca="false">IF(AND(ROW()-13&lt;=$C$8*$C$9,$H$90&gt;0.005),ROW()-13,"")</f>
        <v/>
      </c>
      <c r="C91" s="24" t="str">
        <f aca="false">IF($B91="","",EDATE($C$10,$B91-1))</f>
        <v/>
      </c>
      <c r="D91" s="25" t="str">
        <f aca="false">IF($B91="","",MIN(G6,$H$90+$H$90*$C$7/$C$9))</f>
        <v/>
      </c>
      <c r="E91" s="25" t="str">
        <f aca="false">IF($B91="","",$H$90*$C$7/$C$9)</f>
        <v/>
      </c>
      <c r="F91" s="25" t="str">
        <f aca="false">IF($B91="","",$D91-$E91)</f>
        <v/>
      </c>
      <c r="G91" s="26"/>
      <c r="H91" s="27" t="str">
        <f aca="false">IF($B91="","",MAX($H$90-$F91-N($G91),0))</f>
        <v/>
      </c>
    </row>
    <row r="92" customFormat="false" ht="15.75" hidden="false" customHeight="true" outlineLevel="0" collapsed="false">
      <c r="B92" s="18" t="str">
        <f aca="false">IF(AND(ROW()-13&lt;=$C$8*$C$9,$H$91&gt;0.005),ROW()-13,"")</f>
        <v/>
      </c>
      <c r="C92" s="19" t="str">
        <f aca="false">IF($B92="","",EDATE($C$10,$B92-1))</f>
        <v/>
      </c>
      <c r="D92" s="20" t="str">
        <f aca="false">IF($B92="","",MIN(G6,$H$91+$H$91*$C$7/$C$9))</f>
        <v/>
      </c>
      <c r="E92" s="20" t="str">
        <f aca="false">IF($B92="","",$H$91*$C$7/$C$9)</f>
        <v/>
      </c>
      <c r="F92" s="20" t="str">
        <f aca="false">IF($B92="","",$D92-$E92)</f>
        <v/>
      </c>
      <c r="G92" s="21"/>
      <c r="H92" s="22" t="str">
        <f aca="false">IF($B92="","",MAX($H$91-$F92-N($G92),0))</f>
        <v/>
      </c>
    </row>
    <row r="93" customFormat="false" ht="15.75" hidden="false" customHeight="true" outlineLevel="0" collapsed="false">
      <c r="B93" s="23" t="str">
        <f aca="false">IF(AND(ROW()-13&lt;=$C$8*$C$9,$H$92&gt;0.005),ROW()-13,"")</f>
        <v/>
      </c>
      <c r="C93" s="24" t="str">
        <f aca="false">IF($B93="","",EDATE($C$10,$B93-1))</f>
        <v/>
      </c>
      <c r="D93" s="25" t="str">
        <f aca="false">IF($B93="","",MIN(G6,$H$92+$H$92*$C$7/$C$9))</f>
        <v/>
      </c>
      <c r="E93" s="25" t="str">
        <f aca="false">IF($B93="","",$H$92*$C$7/$C$9)</f>
        <v/>
      </c>
      <c r="F93" s="25" t="str">
        <f aca="false">IF($B93="","",$D93-$E93)</f>
        <v/>
      </c>
      <c r="G93" s="26"/>
      <c r="H93" s="27" t="str">
        <f aca="false">IF($B93="","",MAX($H$92-$F93-N($G93),0))</f>
        <v/>
      </c>
    </row>
    <row r="94" customFormat="false" ht="15.75" hidden="false" customHeight="true" outlineLevel="0" collapsed="false">
      <c r="B94" s="18" t="str">
        <f aca="false">IF(AND(ROW()-13&lt;=$C$8*$C$9,$H$93&gt;0.005),ROW()-13,"")</f>
        <v/>
      </c>
      <c r="C94" s="19" t="str">
        <f aca="false">IF($B94="","",EDATE($C$10,$B94-1))</f>
        <v/>
      </c>
      <c r="D94" s="20" t="str">
        <f aca="false">IF($B94="","",MIN(G6,$H$93+$H$93*$C$7/$C$9))</f>
        <v/>
      </c>
      <c r="E94" s="20" t="str">
        <f aca="false">IF($B94="","",$H$93*$C$7/$C$9)</f>
        <v/>
      </c>
      <c r="F94" s="20" t="str">
        <f aca="false">IF($B94="","",$D94-$E94)</f>
        <v/>
      </c>
      <c r="G94" s="21"/>
      <c r="H94" s="22" t="str">
        <f aca="false">IF($B94="","",MAX($H$93-$F94-N($G94),0))</f>
        <v/>
      </c>
    </row>
    <row r="95" customFormat="false" ht="15.75" hidden="false" customHeight="true" outlineLevel="0" collapsed="false">
      <c r="B95" s="23" t="str">
        <f aca="false">IF(AND(ROW()-13&lt;=$C$8*$C$9,$H$94&gt;0.005),ROW()-13,"")</f>
        <v/>
      </c>
      <c r="C95" s="24" t="str">
        <f aca="false">IF($B95="","",EDATE($C$10,$B95-1))</f>
        <v/>
      </c>
      <c r="D95" s="25" t="str">
        <f aca="false">IF($B95="","",MIN(G6,$H$94+$H$94*$C$7/$C$9))</f>
        <v/>
      </c>
      <c r="E95" s="25" t="str">
        <f aca="false">IF($B95="","",$H$94*$C$7/$C$9)</f>
        <v/>
      </c>
      <c r="F95" s="25" t="str">
        <f aca="false">IF($B95="","",$D95-$E95)</f>
        <v/>
      </c>
      <c r="G95" s="26"/>
      <c r="H95" s="27" t="str">
        <f aca="false">IF($B95="","",MAX($H$94-$F95-N($G95),0))</f>
        <v/>
      </c>
    </row>
    <row r="96" customFormat="false" ht="15.75" hidden="false" customHeight="true" outlineLevel="0" collapsed="false">
      <c r="B96" s="18" t="str">
        <f aca="false">IF(AND(ROW()-13&lt;=$C$8*$C$9,$H$95&gt;0.005),ROW()-13,"")</f>
        <v/>
      </c>
      <c r="C96" s="19" t="str">
        <f aca="false">IF($B96="","",EDATE($C$10,$B96-1))</f>
        <v/>
      </c>
      <c r="D96" s="20" t="str">
        <f aca="false">IF($B96="","",MIN(G6,$H$95+$H$95*$C$7/$C$9))</f>
        <v/>
      </c>
      <c r="E96" s="20" t="str">
        <f aca="false">IF($B96="","",$H$95*$C$7/$C$9)</f>
        <v/>
      </c>
      <c r="F96" s="20" t="str">
        <f aca="false">IF($B96="","",$D96-$E96)</f>
        <v/>
      </c>
      <c r="G96" s="21"/>
      <c r="H96" s="22" t="str">
        <f aca="false">IF($B96="","",MAX($H$95-$F96-N($G96),0))</f>
        <v/>
      </c>
    </row>
    <row r="97" customFormat="false" ht="15.75" hidden="false" customHeight="true" outlineLevel="0" collapsed="false">
      <c r="B97" s="23" t="str">
        <f aca="false">IF(AND(ROW()-13&lt;=$C$8*$C$9,$H$96&gt;0.005),ROW()-13,"")</f>
        <v/>
      </c>
      <c r="C97" s="24" t="str">
        <f aca="false">IF($B97="","",EDATE($C$10,$B97-1))</f>
        <v/>
      </c>
      <c r="D97" s="25" t="str">
        <f aca="false">IF($B97="","",MIN(G6,$H$96+$H$96*$C$7/$C$9))</f>
        <v/>
      </c>
      <c r="E97" s="25" t="str">
        <f aca="false">IF($B97="","",$H$96*$C$7/$C$9)</f>
        <v/>
      </c>
      <c r="F97" s="25" t="str">
        <f aca="false">IF($B97="","",$D97-$E97)</f>
        <v/>
      </c>
      <c r="G97" s="26"/>
      <c r="H97" s="27" t="str">
        <f aca="false">IF($B97="","",MAX($H$96-$F97-N($G97),0))</f>
        <v/>
      </c>
    </row>
    <row r="98" customFormat="false" ht="15.75" hidden="false" customHeight="true" outlineLevel="0" collapsed="false">
      <c r="B98" s="18" t="str">
        <f aca="false">IF(AND(ROW()-13&lt;=$C$8*$C$9,$H$97&gt;0.005),ROW()-13,"")</f>
        <v/>
      </c>
      <c r="C98" s="19" t="str">
        <f aca="false">IF($B98="","",EDATE($C$10,$B98-1))</f>
        <v/>
      </c>
      <c r="D98" s="20" t="str">
        <f aca="false">IF($B98="","",MIN(G6,$H$97+$H$97*$C$7/$C$9))</f>
        <v/>
      </c>
      <c r="E98" s="20" t="str">
        <f aca="false">IF($B98="","",$H$97*$C$7/$C$9)</f>
        <v/>
      </c>
      <c r="F98" s="20" t="str">
        <f aca="false">IF($B98="","",$D98-$E98)</f>
        <v/>
      </c>
      <c r="G98" s="21"/>
      <c r="H98" s="22" t="str">
        <f aca="false">IF($B98="","",MAX($H$97-$F98-N($G98),0))</f>
        <v/>
      </c>
    </row>
    <row r="99" customFormat="false" ht="15.75" hidden="false" customHeight="true" outlineLevel="0" collapsed="false">
      <c r="B99" s="23" t="str">
        <f aca="false">IF(AND(ROW()-13&lt;=$C$8*$C$9,$H$98&gt;0.005),ROW()-13,"")</f>
        <v/>
      </c>
      <c r="C99" s="24" t="str">
        <f aca="false">IF($B99="","",EDATE($C$10,$B99-1))</f>
        <v/>
      </c>
      <c r="D99" s="25" t="str">
        <f aca="false">IF($B99="","",MIN(G6,$H$98+$H$98*$C$7/$C$9))</f>
        <v/>
      </c>
      <c r="E99" s="25" t="str">
        <f aca="false">IF($B99="","",$H$98*$C$7/$C$9)</f>
        <v/>
      </c>
      <c r="F99" s="25" t="str">
        <f aca="false">IF($B99="","",$D99-$E99)</f>
        <v/>
      </c>
      <c r="G99" s="26"/>
      <c r="H99" s="27" t="str">
        <f aca="false">IF($B99="","",MAX($H$98-$F99-N($G99),0))</f>
        <v/>
      </c>
    </row>
    <row r="100" customFormat="false" ht="15.75" hidden="false" customHeight="true" outlineLevel="0" collapsed="false">
      <c r="B100" s="18" t="str">
        <f aca="false">IF(AND(ROW()-13&lt;=$C$8*$C$9,$H$99&gt;0.005),ROW()-13,"")</f>
        <v/>
      </c>
      <c r="C100" s="19" t="str">
        <f aca="false">IF($B100="","",EDATE($C$10,$B100-1))</f>
        <v/>
      </c>
      <c r="D100" s="20" t="str">
        <f aca="false">IF($B100="","",MIN(G6,$H$99+$H$99*$C$7/$C$9))</f>
        <v/>
      </c>
      <c r="E100" s="20" t="str">
        <f aca="false">IF($B100="","",$H$99*$C$7/$C$9)</f>
        <v/>
      </c>
      <c r="F100" s="20" t="str">
        <f aca="false">IF($B100="","",$D100-$E100)</f>
        <v/>
      </c>
      <c r="G100" s="21"/>
      <c r="H100" s="22" t="str">
        <f aca="false">IF($B100="","",MAX($H$99-$F100-N($G100),0))</f>
        <v/>
      </c>
    </row>
    <row r="101" customFormat="false" ht="15.75" hidden="false" customHeight="true" outlineLevel="0" collapsed="false">
      <c r="B101" s="23" t="str">
        <f aca="false">IF(AND(ROW()-13&lt;=$C$8*$C$9,$H$100&gt;0.005),ROW()-13,"")</f>
        <v/>
      </c>
      <c r="C101" s="24" t="str">
        <f aca="false">IF($B101="","",EDATE($C$10,$B101-1))</f>
        <v/>
      </c>
      <c r="D101" s="25" t="str">
        <f aca="false">IF($B101="","",MIN(G6,$H$100+$H$100*$C$7/$C$9))</f>
        <v/>
      </c>
      <c r="E101" s="25" t="str">
        <f aca="false">IF($B101="","",$H$100*$C$7/$C$9)</f>
        <v/>
      </c>
      <c r="F101" s="25" t="str">
        <f aca="false">IF($B101="","",$D101-$E101)</f>
        <v/>
      </c>
      <c r="G101" s="26"/>
      <c r="H101" s="27" t="str">
        <f aca="false">IF($B101="","",MAX($H$100-$F101-N($G101),0))</f>
        <v/>
      </c>
    </row>
    <row r="102" customFormat="false" ht="15.75" hidden="false" customHeight="true" outlineLevel="0" collapsed="false">
      <c r="B102" s="18" t="str">
        <f aca="false">IF(AND(ROW()-13&lt;=$C$8*$C$9,$H$101&gt;0.005),ROW()-13,"")</f>
        <v/>
      </c>
      <c r="C102" s="19" t="str">
        <f aca="false">IF($B102="","",EDATE($C$10,$B102-1))</f>
        <v/>
      </c>
      <c r="D102" s="20" t="str">
        <f aca="false">IF($B102="","",MIN(G6,$H$101+$H$101*$C$7/$C$9))</f>
        <v/>
      </c>
      <c r="E102" s="20" t="str">
        <f aca="false">IF($B102="","",$H$101*$C$7/$C$9)</f>
        <v/>
      </c>
      <c r="F102" s="20" t="str">
        <f aca="false">IF($B102="","",$D102-$E102)</f>
        <v/>
      </c>
      <c r="G102" s="21"/>
      <c r="H102" s="22" t="str">
        <f aca="false">IF($B102="","",MAX($H$101-$F102-N($G102),0))</f>
        <v/>
      </c>
    </row>
    <row r="103" customFormat="false" ht="15.75" hidden="false" customHeight="true" outlineLevel="0" collapsed="false">
      <c r="B103" s="23" t="str">
        <f aca="false">IF(AND(ROW()-13&lt;=$C$8*$C$9,$H$102&gt;0.005),ROW()-13,"")</f>
        <v/>
      </c>
      <c r="C103" s="24" t="str">
        <f aca="false">IF($B103="","",EDATE($C$10,$B103-1))</f>
        <v/>
      </c>
      <c r="D103" s="25" t="str">
        <f aca="false">IF($B103="","",MIN(G6,$H$102+$H$102*$C$7/$C$9))</f>
        <v/>
      </c>
      <c r="E103" s="25" t="str">
        <f aca="false">IF($B103="","",$H$102*$C$7/$C$9)</f>
        <v/>
      </c>
      <c r="F103" s="25" t="str">
        <f aca="false">IF($B103="","",$D103-$E103)</f>
        <v/>
      </c>
      <c r="G103" s="26"/>
      <c r="H103" s="27" t="str">
        <f aca="false">IF($B103="","",MAX($H$102-$F103-N($G103),0))</f>
        <v/>
      </c>
    </row>
    <row r="104" customFormat="false" ht="15.75" hidden="false" customHeight="true" outlineLevel="0" collapsed="false">
      <c r="B104" s="18" t="str">
        <f aca="false">IF(AND(ROW()-13&lt;=$C$8*$C$9,$H$103&gt;0.005),ROW()-13,"")</f>
        <v/>
      </c>
      <c r="C104" s="19" t="str">
        <f aca="false">IF($B104="","",EDATE($C$10,$B104-1))</f>
        <v/>
      </c>
      <c r="D104" s="20" t="str">
        <f aca="false">IF($B104="","",MIN(G6,$H$103+$H$103*$C$7/$C$9))</f>
        <v/>
      </c>
      <c r="E104" s="20" t="str">
        <f aca="false">IF($B104="","",$H$103*$C$7/$C$9)</f>
        <v/>
      </c>
      <c r="F104" s="20" t="str">
        <f aca="false">IF($B104="","",$D104-$E104)</f>
        <v/>
      </c>
      <c r="G104" s="21"/>
      <c r="H104" s="22" t="str">
        <f aca="false">IF($B104="","",MAX($H$103-$F104-N($G104),0))</f>
        <v/>
      </c>
    </row>
    <row r="105" customFormat="false" ht="15.75" hidden="false" customHeight="true" outlineLevel="0" collapsed="false">
      <c r="B105" s="23" t="str">
        <f aca="false">IF(AND(ROW()-13&lt;=$C$8*$C$9,$H$104&gt;0.005),ROW()-13,"")</f>
        <v/>
      </c>
      <c r="C105" s="24" t="str">
        <f aca="false">IF($B105="","",EDATE($C$10,$B105-1))</f>
        <v/>
      </c>
      <c r="D105" s="25" t="str">
        <f aca="false">IF($B105="","",MIN(G6,$H$104+$H$104*$C$7/$C$9))</f>
        <v/>
      </c>
      <c r="E105" s="25" t="str">
        <f aca="false">IF($B105="","",$H$104*$C$7/$C$9)</f>
        <v/>
      </c>
      <c r="F105" s="25" t="str">
        <f aca="false">IF($B105="","",$D105-$E105)</f>
        <v/>
      </c>
      <c r="G105" s="26"/>
      <c r="H105" s="27" t="str">
        <f aca="false">IF($B105="","",MAX($H$104-$F105-N($G105),0))</f>
        <v/>
      </c>
    </row>
    <row r="106" customFormat="false" ht="15.75" hidden="false" customHeight="true" outlineLevel="0" collapsed="false">
      <c r="B106" s="18" t="str">
        <f aca="false">IF(AND(ROW()-13&lt;=$C$8*$C$9,$H$105&gt;0.005),ROW()-13,"")</f>
        <v/>
      </c>
      <c r="C106" s="19" t="str">
        <f aca="false">IF($B106="","",EDATE($C$10,$B106-1))</f>
        <v/>
      </c>
      <c r="D106" s="20" t="str">
        <f aca="false">IF($B106="","",MIN(G6,$H$105+$H$105*$C$7/$C$9))</f>
        <v/>
      </c>
      <c r="E106" s="20" t="str">
        <f aca="false">IF($B106="","",$H$105*$C$7/$C$9)</f>
        <v/>
      </c>
      <c r="F106" s="20" t="str">
        <f aca="false">IF($B106="","",$D106-$E106)</f>
        <v/>
      </c>
      <c r="G106" s="21"/>
      <c r="H106" s="22" t="str">
        <f aca="false">IF($B106="","",MAX($H$105-$F106-N($G106),0))</f>
        <v/>
      </c>
    </row>
    <row r="107" customFormat="false" ht="15.75" hidden="false" customHeight="true" outlineLevel="0" collapsed="false">
      <c r="B107" s="23" t="str">
        <f aca="false">IF(AND(ROW()-13&lt;=$C$8*$C$9,$H$106&gt;0.005),ROW()-13,"")</f>
        <v/>
      </c>
      <c r="C107" s="24" t="str">
        <f aca="false">IF($B107="","",EDATE($C$10,$B107-1))</f>
        <v/>
      </c>
      <c r="D107" s="25" t="str">
        <f aca="false">IF($B107="","",MIN(G6,$H$106+$H$106*$C$7/$C$9))</f>
        <v/>
      </c>
      <c r="E107" s="25" t="str">
        <f aca="false">IF($B107="","",$H$106*$C$7/$C$9)</f>
        <v/>
      </c>
      <c r="F107" s="25" t="str">
        <f aca="false">IF($B107="","",$D107-$E107)</f>
        <v/>
      </c>
      <c r="G107" s="26"/>
      <c r="H107" s="27" t="str">
        <f aca="false">IF($B107="","",MAX($H$106-$F107-N($G107),0))</f>
        <v/>
      </c>
    </row>
    <row r="108" customFormat="false" ht="15.75" hidden="false" customHeight="true" outlineLevel="0" collapsed="false">
      <c r="B108" s="18" t="str">
        <f aca="false">IF(AND(ROW()-13&lt;=$C$8*$C$9,$H$107&gt;0.005),ROW()-13,"")</f>
        <v/>
      </c>
      <c r="C108" s="19" t="str">
        <f aca="false">IF($B108="","",EDATE($C$10,$B108-1))</f>
        <v/>
      </c>
      <c r="D108" s="20" t="str">
        <f aca="false">IF($B108="","",MIN(G6,$H$107+$H$107*$C$7/$C$9))</f>
        <v/>
      </c>
      <c r="E108" s="20" t="str">
        <f aca="false">IF($B108="","",$H$107*$C$7/$C$9)</f>
        <v/>
      </c>
      <c r="F108" s="20" t="str">
        <f aca="false">IF($B108="","",$D108-$E108)</f>
        <v/>
      </c>
      <c r="G108" s="21"/>
      <c r="H108" s="22" t="str">
        <f aca="false">IF($B108="","",MAX($H$107-$F108-N($G108),0))</f>
        <v/>
      </c>
    </row>
    <row r="109" customFormat="false" ht="15.75" hidden="false" customHeight="true" outlineLevel="0" collapsed="false">
      <c r="B109" s="23" t="str">
        <f aca="false">IF(AND(ROW()-13&lt;=$C$8*$C$9,$H$108&gt;0.005),ROW()-13,"")</f>
        <v/>
      </c>
      <c r="C109" s="24" t="str">
        <f aca="false">IF($B109="","",EDATE($C$10,$B109-1))</f>
        <v/>
      </c>
      <c r="D109" s="25" t="str">
        <f aca="false">IF($B109="","",MIN(G6,$H$108+$H$108*$C$7/$C$9))</f>
        <v/>
      </c>
      <c r="E109" s="25" t="str">
        <f aca="false">IF($B109="","",$H$108*$C$7/$C$9)</f>
        <v/>
      </c>
      <c r="F109" s="25" t="str">
        <f aca="false">IF($B109="","",$D109-$E109)</f>
        <v/>
      </c>
      <c r="G109" s="26"/>
      <c r="H109" s="27" t="str">
        <f aca="false">IF($B109="","",MAX($H$108-$F109-N($G109),0))</f>
        <v/>
      </c>
    </row>
    <row r="110" customFormat="false" ht="15.75" hidden="false" customHeight="true" outlineLevel="0" collapsed="false">
      <c r="B110" s="18" t="str">
        <f aca="false">IF(AND(ROW()-13&lt;=$C$8*$C$9,$H$109&gt;0.005),ROW()-13,"")</f>
        <v/>
      </c>
      <c r="C110" s="19" t="str">
        <f aca="false">IF($B110="","",EDATE($C$10,$B110-1))</f>
        <v/>
      </c>
      <c r="D110" s="20" t="str">
        <f aca="false">IF($B110="","",MIN(G6,$H$109+$H$109*$C$7/$C$9))</f>
        <v/>
      </c>
      <c r="E110" s="20" t="str">
        <f aca="false">IF($B110="","",$H$109*$C$7/$C$9)</f>
        <v/>
      </c>
      <c r="F110" s="20" t="str">
        <f aca="false">IF($B110="","",$D110-$E110)</f>
        <v/>
      </c>
      <c r="G110" s="21"/>
      <c r="H110" s="22" t="str">
        <f aca="false">IF($B110="","",MAX($H$109-$F110-N($G110),0))</f>
        <v/>
      </c>
    </row>
    <row r="111" customFormat="false" ht="15.75" hidden="false" customHeight="true" outlineLevel="0" collapsed="false">
      <c r="B111" s="23" t="str">
        <f aca="false">IF(AND(ROW()-13&lt;=$C$8*$C$9,$H$110&gt;0.005),ROW()-13,"")</f>
        <v/>
      </c>
      <c r="C111" s="24" t="str">
        <f aca="false">IF($B111="","",EDATE($C$10,$B111-1))</f>
        <v/>
      </c>
      <c r="D111" s="25" t="str">
        <f aca="false">IF($B111="","",MIN(G6,$H$110+$H$110*$C$7/$C$9))</f>
        <v/>
      </c>
      <c r="E111" s="25" t="str">
        <f aca="false">IF($B111="","",$H$110*$C$7/$C$9)</f>
        <v/>
      </c>
      <c r="F111" s="25" t="str">
        <f aca="false">IF($B111="","",$D111-$E111)</f>
        <v/>
      </c>
      <c r="G111" s="26"/>
      <c r="H111" s="27" t="str">
        <f aca="false">IF($B111="","",MAX($H$110-$F111-N($G111),0))</f>
        <v/>
      </c>
    </row>
    <row r="112" customFormat="false" ht="15.75" hidden="false" customHeight="true" outlineLevel="0" collapsed="false">
      <c r="B112" s="18" t="str">
        <f aca="false">IF(AND(ROW()-13&lt;=$C$8*$C$9,$H$111&gt;0.005),ROW()-13,"")</f>
        <v/>
      </c>
      <c r="C112" s="19" t="str">
        <f aca="false">IF($B112="","",EDATE($C$10,$B112-1))</f>
        <v/>
      </c>
      <c r="D112" s="20" t="str">
        <f aca="false">IF($B112="","",MIN(G6,$H$111+$H$111*$C$7/$C$9))</f>
        <v/>
      </c>
      <c r="E112" s="20" t="str">
        <f aca="false">IF($B112="","",$H$111*$C$7/$C$9)</f>
        <v/>
      </c>
      <c r="F112" s="20" t="str">
        <f aca="false">IF($B112="","",$D112-$E112)</f>
        <v/>
      </c>
      <c r="G112" s="21"/>
      <c r="H112" s="22" t="str">
        <f aca="false">IF($B112="","",MAX($H$111-$F112-N($G112),0))</f>
        <v/>
      </c>
    </row>
    <row r="113" customFormat="false" ht="15.75" hidden="false" customHeight="true" outlineLevel="0" collapsed="false">
      <c r="B113" s="23" t="str">
        <f aca="false">IF(AND(ROW()-13&lt;=$C$8*$C$9,$H$112&gt;0.005),ROW()-13,"")</f>
        <v/>
      </c>
      <c r="C113" s="24" t="str">
        <f aca="false">IF($B113="","",EDATE($C$10,$B113-1))</f>
        <v/>
      </c>
      <c r="D113" s="25" t="str">
        <f aca="false">IF($B113="","",MIN(G6,$H$112+$H$112*$C$7/$C$9))</f>
        <v/>
      </c>
      <c r="E113" s="25" t="str">
        <f aca="false">IF($B113="","",$H$112*$C$7/$C$9)</f>
        <v/>
      </c>
      <c r="F113" s="25" t="str">
        <f aca="false">IF($B113="","",$D113-$E113)</f>
        <v/>
      </c>
      <c r="G113" s="26"/>
      <c r="H113" s="27" t="str">
        <f aca="false">IF($B113="","",MAX($H$112-$F113-N($G113),0))</f>
        <v/>
      </c>
    </row>
    <row r="114" customFormat="false" ht="15.75" hidden="false" customHeight="true" outlineLevel="0" collapsed="false">
      <c r="B114" s="18" t="str">
        <f aca="false">IF(AND(ROW()-13&lt;=$C$8*$C$9,$H$113&gt;0.005),ROW()-13,"")</f>
        <v/>
      </c>
      <c r="C114" s="19" t="str">
        <f aca="false">IF($B114="","",EDATE($C$10,$B114-1))</f>
        <v/>
      </c>
      <c r="D114" s="20" t="str">
        <f aca="false">IF($B114="","",MIN(G6,$H$113+$H$113*$C$7/$C$9))</f>
        <v/>
      </c>
      <c r="E114" s="20" t="str">
        <f aca="false">IF($B114="","",$H$113*$C$7/$C$9)</f>
        <v/>
      </c>
      <c r="F114" s="20" t="str">
        <f aca="false">IF($B114="","",$D114-$E114)</f>
        <v/>
      </c>
      <c r="G114" s="21"/>
      <c r="H114" s="22" t="str">
        <f aca="false">IF($B114="","",MAX($H$113-$F114-N($G114),0))</f>
        <v/>
      </c>
    </row>
    <row r="115" customFormat="false" ht="15.75" hidden="false" customHeight="true" outlineLevel="0" collapsed="false">
      <c r="B115" s="23" t="str">
        <f aca="false">IF(AND(ROW()-13&lt;=$C$8*$C$9,$H$114&gt;0.005),ROW()-13,"")</f>
        <v/>
      </c>
      <c r="C115" s="24" t="str">
        <f aca="false">IF($B115="","",EDATE($C$10,$B115-1))</f>
        <v/>
      </c>
      <c r="D115" s="25" t="str">
        <f aca="false">IF($B115="","",MIN(G6,$H$114+$H$114*$C$7/$C$9))</f>
        <v/>
      </c>
      <c r="E115" s="25" t="str">
        <f aca="false">IF($B115="","",$H$114*$C$7/$C$9)</f>
        <v/>
      </c>
      <c r="F115" s="25" t="str">
        <f aca="false">IF($B115="","",$D115-$E115)</f>
        <v/>
      </c>
      <c r="G115" s="26"/>
      <c r="H115" s="27" t="str">
        <f aca="false">IF($B115="","",MAX($H$114-$F115-N($G115),0))</f>
        <v/>
      </c>
    </row>
    <row r="116" customFormat="false" ht="15.75" hidden="false" customHeight="true" outlineLevel="0" collapsed="false">
      <c r="B116" s="18" t="str">
        <f aca="false">IF(AND(ROW()-13&lt;=$C$8*$C$9,$H$115&gt;0.005),ROW()-13,"")</f>
        <v/>
      </c>
      <c r="C116" s="19" t="str">
        <f aca="false">IF($B116="","",EDATE($C$10,$B116-1))</f>
        <v/>
      </c>
      <c r="D116" s="20" t="str">
        <f aca="false">IF($B116="","",MIN(G6,$H$115+$H$115*$C$7/$C$9))</f>
        <v/>
      </c>
      <c r="E116" s="20" t="str">
        <f aca="false">IF($B116="","",$H$115*$C$7/$C$9)</f>
        <v/>
      </c>
      <c r="F116" s="20" t="str">
        <f aca="false">IF($B116="","",$D116-$E116)</f>
        <v/>
      </c>
      <c r="G116" s="21"/>
      <c r="H116" s="22" t="str">
        <f aca="false">IF($B116="","",MAX($H$115-$F116-N($G116),0))</f>
        <v/>
      </c>
    </row>
    <row r="117" customFormat="false" ht="15.75" hidden="false" customHeight="true" outlineLevel="0" collapsed="false">
      <c r="B117" s="23" t="str">
        <f aca="false">IF(AND(ROW()-13&lt;=$C$8*$C$9,$H$116&gt;0.005),ROW()-13,"")</f>
        <v/>
      </c>
      <c r="C117" s="24" t="str">
        <f aca="false">IF($B117="","",EDATE($C$10,$B117-1))</f>
        <v/>
      </c>
      <c r="D117" s="25" t="str">
        <f aca="false">IF($B117="","",MIN(G6,$H$116+$H$116*$C$7/$C$9))</f>
        <v/>
      </c>
      <c r="E117" s="25" t="str">
        <f aca="false">IF($B117="","",$H$116*$C$7/$C$9)</f>
        <v/>
      </c>
      <c r="F117" s="25" t="str">
        <f aca="false">IF($B117="","",$D117-$E117)</f>
        <v/>
      </c>
      <c r="G117" s="26"/>
      <c r="H117" s="27" t="str">
        <f aca="false">IF($B117="","",MAX($H$116-$F117-N($G117),0))</f>
        <v/>
      </c>
    </row>
    <row r="118" customFormat="false" ht="15.75" hidden="false" customHeight="true" outlineLevel="0" collapsed="false">
      <c r="B118" s="18" t="str">
        <f aca="false">IF(AND(ROW()-13&lt;=$C$8*$C$9,$H$117&gt;0.005),ROW()-13,"")</f>
        <v/>
      </c>
      <c r="C118" s="19" t="str">
        <f aca="false">IF($B118="","",EDATE($C$10,$B118-1))</f>
        <v/>
      </c>
      <c r="D118" s="20" t="str">
        <f aca="false">IF($B118="","",MIN(G6,$H$117+$H$117*$C$7/$C$9))</f>
        <v/>
      </c>
      <c r="E118" s="20" t="str">
        <f aca="false">IF($B118="","",$H$117*$C$7/$C$9)</f>
        <v/>
      </c>
      <c r="F118" s="20" t="str">
        <f aca="false">IF($B118="","",$D118-$E118)</f>
        <v/>
      </c>
      <c r="G118" s="21"/>
      <c r="H118" s="22" t="str">
        <f aca="false">IF($B118="","",MAX($H$117-$F118-N($G118),0))</f>
        <v/>
      </c>
    </row>
    <row r="119" customFormat="false" ht="15.75" hidden="false" customHeight="true" outlineLevel="0" collapsed="false">
      <c r="B119" s="23" t="str">
        <f aca="false">IF(AND(ROW()-13&lt;=$C$8*$C$9,$H$118&gt;0.005),ROW()-13,"")</f>
        <v/>
      </c>
      <c r="C119" s="24" t="str">
        <f aca="false">IF($B119="","",EDATE($C$10,$B119-1))</f>
        <v/>
      </c>
      <c r="D119" s="25" t="str">
        <f aca="false">IF($B119="","",MIN(G6,$H$118+$H$118*$C$7/$C$9))</f>
        <v/>
      </c>
      <c r="E119" s="25" t="str">
        <f aca="false">IF($B119="","",$H$118*$C$7/$C$9)</f>
        <v/>
      </c>
      <c r="F119" s="25" t="str">
        <f aca="false">IF($B119="","",$D119-$E119)</f>
        <v/>
      </c>
      <c r="G119" s="26"/>
      <c r="H119" s="27" t="str">
        <f aca="false">IF($B119="","",MAX($H$118-$F119-N($G119),0))</f>
        <v/>
      </c>
    </row>
    <row r="120" customFormat="false" ht="15.75" hidden="false" customHeight="true" outlineLevel="0" collapsed="false">
      <c r="B120" s="18" t="str">
        <f aca="false">IF(AND(ROW()-13&lt;=$C$8*$C$9,$H$119&gt;0.005),ROW()-13,"")</f>
        <v/>
      </c>
      <c r="C120" s="19" t="str">
        <f aca="false">IF($B120="","",EDATE($C$10,$B120-1))</f>
        <v/>
      </c>
      <c r="D120" s="20" t="str">
        <f aca="false">IF($B120="","",MIN(G6,$H$119+$H$119*$C$7/$C$9))</f>
        <v/>
      </c>
      <c r="E120" s="20" t="str">
        <f aca="false">IF($B120="","",$H$119*$C$7/$C$9)</f>
        <v/>
      </c>
      <c r="F120" s="20" t="str">
        <f aca="false">IF($B120="","",$D120-$E120)</f>
        <v/>
      </c>
      <c r="G120" s="21"/>
      <c r="H120" s="22" t="str">
        <f aca="false">IF($B120="","",MAX($H$119-$F120-N($G120),0))</f>
        <v/>
      </c>
    </row>
    <row r="121" customFormat="false" ht="15.75" hidden="false" customHeight="true" outlineLevel="0" collapsed="false">
      <c r="B121" s="23" t="str">
        <f aca="false">IF(AND(ROW()-13&lt;=$C$8*$C$9,$H$120&gt;0.005),ROW()-13,"")</f>
        <v/>
      </c>
      <c r="C121" s="24" t="str">
        <f aca="false">IF($B121="","",EDATE($C$10,$B121-1))</f>
        <v/>
      </c>
      <c r="D121" s="25" t="str">
        <f aca="false">IF($B121="","",MIN(G6,$H$120+$H$120*$C$7/$C$9))</f>
        <v/>
      </c>
      <c r="E121" s="25" t="str">
        <f aca="false">IF($B121="","",$H$120*$C$7/$C$9)</f>
        <v/>
      </c>
      <c r="F121" s="25" t="str">
        <f aca="false">IF($B121="","",$D121-$E121)</f>
        <v/>
      </c>
      <c r="G121" s="26"/>
      <c r="H121" s="27" t="str">
        <f aca="false">IF($B121="","",MAX($H$120-$F121-N($G121),0))</f>
        <v/>
      </c>
    </row>
    <row r="122" customFormat="false" ht="15.75" hidden="false" customHeight="true" outlineLevel="0" collapsed="false">
      <c r="B122" s="18" t="str">
        <f aca="false">IF(AND(ROW()-13&lt;=$C$8*$C$9,$H$121&gt;0.005),ROW()-13,"")</f>
        <v/>
      </c>
      <c r="C122" s="19" t="str">
        <f aca="false">IF($B122="","",EDATE($C$10,$B122-1))</f>
        <v/>
      </c>
      <c r="D122" s="20" t="str">
        <f aca="false">IF($B122="","",MIN(G6,$H$121+$H$121*$C$7/$C$9))</f>
        <v/>
      </c>
      <c r="E122" s="20" t="str">
        <f aca="false">IF($B122="","",$H$121*$C$7/$C$9)</f>
        <v/>
      </c>
      <c r="F122" s="20" t="str">
        <f aca="false">IF($B122="","",$D122-$E122)</f>
        <v/>
      </c>
      <c r="G122" s="21"/>
      <c r="H122" s="22" t="str">
        <f aca="false">IF($B122="","",MAX($H$121-$F122-N($G122),0))</f>
        <v/>
      </c>
    </row>
    <row r="123" customFormat="false" ht="15.75" hidden="false" customHeight="true" outlineLevel="0" collapsed="false">
      <c r="B123" s="23" t="str">
        <f aca="false">IF(AND(ROW()-13&lt;=$C$8*$C$9,$H$122&gt;0.005),ROW()-13,"")</f>
        <v/>
      </c>
      <c r="C123" s="24" t="str">
        <f aca="false">IF($B123="","",EDATE($C$10,$B123-1))</f>
        <v/>
      </c>
      <c r="D123" s="25" t="str">
        <f aca="false">IF($B123="","",MIN(G6,$H$122+$H$122*$C$7/$C$9))</f>
        <v/>
      </c>
      <c r="E123" s="25" t="str">
        <f aca="false">IF($B123="","",$H$122*$C$7/$C$9)</f>
        <v/>
      </c>
      <c r="F123" s="25" t="str">
        <f aca="false">IF($B123="","",$D123-$E123)</f>
        <v/>
      </c>
      <c r="G123" s="26"/>
      <c r="H123" s="27" t="str">
        <f aca="false">IF($B123="","",MAX($H$122-$F123-N($G123),0))</f>
        <v/>
      </c>
    </row>
    <row r="124" customFormat="false" ht="15.75" hidden="false" customHeight="true" outlineLevel="0" collapsed="false">
      <c r="B124" s="18" t="str">
        <f aca="false">IF(AND(ROW()-13&lt;=$C$8*$C$9,$H$123&gt;0.005),ROW()-13,"")</f>
        <v/>
      </c>
      <c r="C124" s="19" t="str">
        <f aca="false">IF($B124="","",EDATE($C$10,$B124-1))</f>
        <v/>
      </c>
      <c r="D124" s="20" t="str">
        <f aca="false">IF($B124="","",MIN(G6,$H$123+$H$123*$C$7/$C$9))</f>
        <v/>
      </c>
      <c r="E124" s="20" t="str">
        <f aca="false">IF($B124="","",$H$123*$C$7/$C$9)</f>
        <v/>
      </c>
      <c r="F124" s="20" t="str">
        <f aca="false">IF($B124="","",$D124-$E124)</f>
        <v/>
      </c>
      <c r="G124" s="21"/>
      <c r="H124" s="22" t="str">
        <f aca="false">IF($B124="","",MAX($H$123-$F124-N($G124),0))</f>
        <v/>
      </c>
    </row>
    <row r="125" customFormat="false" ht="15.75" hidden="false" customHeight="true" outlineLevel="0" collapsed="false">
      <c r="B125" s="23" t="str">
        <f aca="false">IF(AND(ROW()-13&lt;=$C$8*$C$9,$H$124&gt;0.005),ROW()-13,"")</f>
        <v/>
      </c>
      <c r="C125" s="24" t="str">
        <f aca="false">IF($B125="","",EDATE($C$10,$B125-1))</f>
        <v/>
      </c>
      <c r="D125" s="25" t="str">
        <f aca="false">IF($B125="","",MIN(G6,$H$124+$H$124*$C$7/$C$9))</f>
        <v/>
      </c>
      <c r="E125" s="25" t="str">
        <f aca="false">IF($B125="","",$H$124*$C$7/$C$9)</f>
        <v/>
      </c>
      <c r="F125" s="25" t="str">
        <f aca="false">IF($B125="","",$D125-$E125)</f>
        <v/>
      </c>
      <c r="G125" s="26"/>
      <c r="H125" s="27" t="str">
        <f aca="false">IF($B125="","",MAX($H$124-$F125-N($G125),0))</f>
        <v/>
      </c>
    </row>
    <row r="126" customFormat="false" ht="15.75" hidden="false" customHeight="true" outlineLevel="0" collapsed="false">
      <c r="B126" s="18" t="str">
        <f aca="false">IF(AND(ROW()-13&lt;=$C$8*$C$9,$H$125&gt;0.005),ROW()-13,"")</f>
        <v/>
      </c>
      <c r="C126" s="19" t="str">
        <f aca="false">IF($B126="","",EDATE($C$10,$B126-1))</f>
        <v/>
      </c>
      <c r="D126" s="20" t="str">
        <f aca="false">IF($B126="","",MIN(G6,$H$125+$H$125*$C$7/$C$9))</f>
        <v/>
      </c>
      <c r="E126" s="20" t="str">
        <f aca="false">IF($B126="","",$H$125*$C$7/$C$9)</f>
        <v/>
      </c>
      <c r="F126" s="20" t="str">
        <f aca="false">IF($B126="","",$D126-$E126)</f>
        <v/>
      </c>
      <c r="G126" s="21"/>
      <c r="H126" s="22" t="str">
        <f aca="false">IF($B126="","",MAX($H$125-$F126-N($G126),0))</f>
        <v/>
      </c>
    </row>
    <row r="127" customFormat="false" ht="15.75" hidden="false" customHeight="true" outlineLevel="0" collapsed="false">
      <c r="B127" s="23" t="str">
        <f aca="false">IF(AND(ROW()-13&lt;=$C$8*$C$9,$H$126&gt;0.005),ROW()-13,"")</f>
        <v/>
      </c>
      <c r="C127" s="24" t="str">
        <f aca="false">IF($B127="","",EDATE($C$10,$B127-1))</f>
        <v/>
      </c>
      <c r="D127" s="25" t="str">
        <f aca="false">IF($B127="","",MIN(G6,$H$126+$H$126*$C$7/$C$9))</f>
        <v/>
      </c>
      <c r="E127" s="25" t="str">
        <f aca="false">IF($B127="","",$H$126*$C$7/$C$9)</f>
        <v/>
      </c>
      <c r="F127" s="25" t="str">
        <f aca="false">IF($B127="","",$D127-$E127)</f>
        <v/>
      </c>
      <c r="G127" s="26"/>
      <c r="H127" s="27" t="str">
        <f aca="false">IF($B127="","",MAX($H$126-$F127-N($G127),0))</f>
        <v/>
      </c>
    </row>
    <row r="128" customFormat="false" ht="15.75" hidden="false" customHeight="true" outlineLevel="0" collapsed="false">
      <c r="B128" s="18" t="str">
        <f aca="false">IF(AND(ROW()-13&lt;=$C$8*$C$9,$H$127&gt;0.005),ROW()-13,"")</f>
        <v/>
      </c>
      <c r="C128" s="19" t="str">
        <f aca="false">IF($B128="","",EDATE($C$10,$B128-1))</f>
        <v/>
      </c>
      <c r="D128" s="20" t="str">
        <f aca="false">IF($B128="","",MIN(G6,$H$127+$H$127*$C$7/$C$9))</f>
        <v/>
      </c>
      <c r="E128" s="20" t="str">
        <f aca="false">IF($B128="","",$H$127*$C$7/$C$9)</f>
        <v/>
      </c>
      <c r="F128" s="20" t="str">
        <f aca="false">IF($B128="","",$D128-$E128)</f>
        <v/>
      </c>
      <c r="G128" s="21"/>
      <c r="H128" s="22" t="str">
        <f aca="false">IF($B128="","",MAX($H$127-$F128-N($G128),0))</f>
        <v/>
      </c>
    </row>
    <row r="129" customFormat="false" ht="15.75" hidden="false" customHeight="true" outlineLevel="0" collapsed="false">
      <c r="B129" s="23" t="str">
        <f aca="false">IF(AND(ROW()-13&lt;=$C$8*$C$9,$H$128&gt;0.005),ROW()-13,"")</f>
        <v/>
      </c>
      <c r="C129" s="24" t="str">
        <f aca="false">IF($B129="","",EDATE($C$10,$B129-1))</f>
        <v/>
      </c>
      <c r="D129" s="25" t="str">
        <f aca="false">IF($B129="","",MIN(G6,$H$128+$H$128*$C$7/$C$9))</f>
        <v/>
      </c>
      <c r="E129" s="25" t="str">
        <f aca="false">IF($B129="","",$H$128*$C$7/$C$9)</f>
        <v/>
      </c>
      <c r="F129" s="25" t="str">
        <f aca="false">IF($B129="","",$D129-$E129)</f>
        <v/>
      </c>
      <c r="G129" s="26"/>
      <c r="H129" s="27" t="str">
        <f aca="false">IF($B129="","",MAX($H$128-$F129-N($G129),0))</f>
        <v/>
      </c>
    </row>
    <row r="130" customFormat="false" ht="15.75" hidden="false" customHeight="true" outlineLevel="0" collapsed="false">
      <c r="B130" s="18" t="str">
        <f aca="false">IF(AND(ROW()-13&lt;=$C$8*$C$9,$H$129&gt;0.005),ROW()-13,"")</f>
        <v/>
      </c>
      <c r="C130" s="19" t="str">
        <f aca="false">IF($B130="","",EDATE($C$10,$B130-1))</f>
        <v/>
      </c>
      <c r="D130" s="20" t="str">
        <f aca="false">IF($B130="","",MIN(G6,$H$129+$H$129*$C$7/$C$9))</f>
        <v/>
      </c>
      <c r="E130" s="20" t="str">
        <f aca="false">IF($B130="","",$H$129*$C$7/$C$9)</f>
        <v/>
      </c>
      <c r="F130" s="20" t="str">
        <f aca="false">IF($B130="","",$D130-$E130)</f>
        <v/>
      </c>
      <c r="G130" s="21"/>
      <c r="H130" s="22" t="str">
        <f aca="false">IF($B130="","",MAX($H$129-$F130-N($G130),0))</f>
        <v/>
      </c>
    </row>
    <row r="131" customFormat="false" ht="15.75" hidden="false" customHeight="true" outlineLevel="0" collapsed="false">
      <c r="B131" s="23" t="str">
        <f aca="false">IF(AND(ROW()-13&lt;=$C$8*$C$9,$H$130&gt;0.005),ROW()-13,"")</f>
        <v/>
      </c>
      <c r="C131" s="24" t="str">
        <f aca="false">IF($B131="","",EDATE($C$10,$B131-1))</f>
        <v/>
      </c>
      <c r="D131" s="25" t="str">
        <f aca="false">IF($B131="","",MIN(G6,$H$130+$H$130*$C$7/$C$9))</f>
        <v/>
      </c>
      <c r="E131" s="25" t="str">
        <f aca="false">IF($B131="","",$H$130*$C$7/$C$9)</f>
        <v/>
      </c>
      <c r="F131" s="25" t="str">
        <f aca="false">IF($B131="","",$D131-$E131)</f>
        <v/>
      </c>
      <c r="G131" s="26"/>
      <c r="H131" s="27" t="str">
        <f aca="false">IF($B131="","",MAX($H$130-$F131-N($G131),0))</f>
        <v/>
      </c>
    </row>
    <row r="132" customFormat="false" ht="15.75" hidden="false" customHeight="true" outlineLevel="0" collapsed="false">
      <c r="B132" s="18" t="str">
        <f aca="false">IF(AND(ROW()-13&lt;=$C$8*$C$9,$H$131&gt;0.005),ROW()-13,"")</f>
        <v/>
      </c>
      <c r="C132" s="19" t="str">
        <f aca="false">IF($B132="","",EDATE($C$10,$B132-1))</f>
        <v/>
      </c>
      <c r="D132" s="20" t="str">
        <f aca="false">IF($B132="","",MIN(G6,$H$131+$H$131*$C$7/$C$9))</f>
        <v/>
      </c>
      <c r="E132" s="20" t="str">
        <f aca="false">IF($B132="","",$H$131*$C$7/$C$9)</f>
        <v/>
      </c>
      <c r="F132" s="20" t="str">
        <f aca="false">IF($B132="","",$D132-$E132)</f>
        <v/>
      </c>
      <c r="G132" s="21"/>
      <c r="H132" s="22" t="str">
        <f aca="false">IF($B132="","",MAX($H$131-$F132-N($G132),0))</f>
        <v/>
      </c>
    </row>
    <row r="133" customFormat="false" ht="15.75" hidden="false" customHeight="true" outlineLevel="0" collapsed="false">
      <c r="B133" s="23" t="str">
        <f aca="false">IF(AND(ROW()-13&lt;=$C$8*$C$9,$H$132&gt;0.005),ROW()-13,"")</f>
        <v/>
      </c>
      <c r="C133" s="24" t="str">
        <f aca="false">IF($B133="","",EDATE($C$10,$B133-1))</f>
        <v/>
      </c>
      <c r="D133" s="25" t="str">
        <f aca="false">IF($B133="","",MIN(G6,$H$132+$H$132*$C$7/$C$9))</f>
        <v/>
      </c>
      <c r="E133" s="25" t="str">
        <f aca="false">IF($B133="","",$H$132*$C$7/$C$9)</f>
        <v/>
      </c>
      <c r="F133" s="25" t="str">
        <f aca="false">IF($B133="","",$D133-$E133)</f>
        <v/>
      </c>
      <c r="G133" s="26"/>
      <c r="H133" s="27" t="str">
        <f aca="false">IF($B133="","",MAX($H$132-$F133-N($G133),0))</f>
        <v/>
      </c>
    </row>
    <row r="134" customFormat="false" ht="15.75" hidden="false" customHeight="true" outlineLevel="0" collapsed="false">
      <c r="B134" s="18" t="str">
        <f aca="false">IF(AND(ROW()-13&lt;=$C$8*$C$9,$H$133&gt;0.005),ROW()-13,"")</f>
        <v/>
      </c>
      <c r="C134" s="19" t="str">
        <f aca="false">IF($B134="","",EDATE($C$10,$B134-1))</f>
        <v/>
      </c>
      <c r="D134" s="20" t="str">
        <f aca="false">IF($B134="","",MIN(G6,$H$133+$H$133*$C$7/$C$9))</f>
        <v/>
      </c>
      <c r="E134" s="20" t="str">
        <f aca="false">IF($B134="","",$H$133*$C$7/$C$9)</f>
        <v/>
      </c>
      <c r="F134" s="20" t="str">
        <f aca="false">IF($B134="","",$D134-$E134)</f>
        <v/>
      </c>
      <c r="G134" s="21"/>
      <c r="H134" s="22" t="str">
        <f aca="false">IF($B134="","",MAX($H$133-$F134-N($G134),0))</f>
        <v/>
      </c>
    </row>
    <row r="135" customFormat="false" ht="15.75" hidden="false" customHeight="true" outlineLevel="0" collapsed="false">
      <c r="B135" s="23" t="str">
        <f aca="false">IF(AND(ROW()-13&lt;=$C$8*$C$9,$H$134&gt;0.005),ROW()-13,"")</f>
        <v/>
      </c>
      <c r="C135" s="24" t="str">
        <f aca="false">IF($B135="","",EDATE($C$10,$B135-1))</f>
        <v/>
      </c>
      <c r="D135" s="25" t="str">
        <f aca="false">IF($B135="","",MIN(G6,$H$134+$H$134*$C$7/$C$9))</f>
        <v/>
      </c>
      <c r="E135" s="25" t="str">
        <f aca="false">IF($B135="","",$H$134*$C$7/$C$9)</f>
        <v/>
      </c>
      <c r="F135" s="25" t="str">
        <f aca="false">IF($B135="","",$D135-$E135)</f>
        <v/>
      </c>
      <c r="G135" s="26"/>
      <c r="H135" s="27" t="str">
        <f aca="false">IF($B135="","",MAX($H$134-$F135-N($G135),0))</f>
        <v/>
      </c>
    </row>
    <row r="136" customFormat="false" ht="15.75" hidden="false" customHeight="true" outlineLevel="0" collapsed="false">
      <c r="B136" s="18" t="str">
        <f aca="false">IF(AND(ROW()-13&lt;=$C$8*$C$9,$H$135&gt;0.005),ROW()-13,"")</f>
        <v/>
      </c>
      <c r="C136" s="19" t="str">
        <f aca="false">IF($B136="","",EDATE($C$10,$B136-1))</f>
        <v/>
      </c>
      <c r="D136" s="20" t="str">
        <f aca="false">IF($B136="","",MIN(G6,$H$135+$H$135*$C$7/$C$9))</f>
        <v/>
      </c>
      <c r="E136" s="20" t="str">
        <f aca="false">IF($B136="","",$H$135*$C$7/$C$9)</f>
        <v/>
      </c>
      <c r="F136" s="20" t="str">
        <f aca="false">IF($B136="","",$D136-$E136)</f>
        <v/>
      </c>
      <c r="G136" s="21"/>
      <c r="H136" s="22" t="str">
        <f aca="false">IF($B136="","",MAX($H$135-$F136-N($G136),0))</f>
        <v/>
      </c>
    </row>
    <row r="137" customFormat="false" ht="15.75" hidden="false" customHeight="true" outlineLevel="0" collapsed="false">
      <c r="B137" s="23" t="str">
        <f aca="false">IF(AND(ROW()-13&lt;=$C$8*$C$9,$H$136&gt;0.005),ROW()-13,"")</f>
        <v/>
      </c>
      <c r="C137" s="24" t="str">
        <f aca="false">IF($B137="","",EDATE($C$10,$B137-1))</f>
        <v/>
      </c>
      <c r="D137" s="25" t="str">
        <f aca="false">IF($B137="","",MIN(G6,$H$136+$H$136*$C$7/$C$9))</f>
        <v/>
      </c>
      <c r="E137" s="25" t="str">
        <f aca="false">IF($B137="","",$H$136*$C$7/$C$9)</f>
        <v/>
      </c>
      <c r="F137" s="25" t="str">
        <f aca="false">IF($B137="","",$D137-$E137)</f>
        <v/>
      </c>
      <c r="G137" s="26"/>
      <c r="H137" s="27" t="str">
        <f aca="false">IF($B137="","",MAX($H$136-$F137-N($G137),0))</f>
        <v/>
      </c>
    </row>
    <row r="138" customFormat="false" ht="15.75" hidden="false" customHeight="true" outlineLevel="0" collapsed="false">
      <c r="B138" s="18" t="str">
        <f aca="false">IF(AND(ROW()-13&lt;=$C$8*$C$9,$H$137&gt;0.005),ROW()-13,"")</f>
        <v/>
      </c>
      <c r="C138" s="19" t="str">
        <f aca="false">IF($B138="","",EDATE($C$10,$B138-1))</f>
        <v/>
      </c>
      <c r="D138" s="20" t="str">
        <f aca="false">IF($B138="","",MIN(G6,$H$137+$H$137*$C$7/$C$9))</f>
        <v/>
      </c>
      <c r="E138" s="20" t="str">
        <f aca="false">IF($B138="","",$H$137*$C$7/$C$9)</f>
        <v/>
      </c>
      <c r="F138" s="20" t="str">
        <f aca="false">IF($B138="","",$D138-$E138)</f>
        <v/>
      </c>
      <c r="G138" s="21"/>
      <c r="H138" s="22" t="str">
        <f aca="false">IF($B138="","",MAX($H$137-$F138-N($G138),0))</f>
        <v/>
      </c>
    </row>
    <row r="139" customFormat="false" ht="15.75" hidden="false" customHeight="true" outlineLevel="0" collapsed="false">
      <c r="B139" s="23" t="str">
        <f aca="false">IF(AND(ROW()-13&lt;=$C$8*$C$9,$H$138&gt;0.005),ROW()-13,"")</f>
        <v/>
      </c>
      <c r="C139" s="24" t="str">
        <f aca="false">IF($B139="","",EDATE($C$10,$B139-1))</f>
        <v/>
      </c>
      <c r="D139" s="25" t="str">
        <f aca="false">IF($B139="","",MIN(G6,$H$138+$H$138*$C$7/$C$9))</f>
        <v/>
      </c>
      <c r="E139" s="25" t="str">
        <f aca="false">IF($B139="","",$H$138*$C$7/$C$9)</f>
        <v/>
      </c>
      <c r="F139" s="25" t="str">
        <f aca="false">IF($B139="","",$D139-$E139)</f>
        <v/>
      </c>
      <c r="G139" s="26"/>
      <c r="H139" s="27" t="str">
        <f aca="false">IF($B139="","",MAX($H$138-$F139-N($G139),0))</f>
        <v/>
      </c>
    </row>
    <row r="140" customFormat="false" ht="15.75" hidden="false" customHeight="true" outlineLevel="0" collapsed="false">
      <c r="B140" s="18" t="str">
        <f aca="false">IF(AND(ROW()-13&lt;=$C$8*$C$9,$H$139&gt;0.005),ROW()-13,"")</f>
        <v/>
      </c>
      <c r="C140" s="19" t="str">
        <f aca="false">IF($B140="","",EDATE($C$10,$B140-1))</f>
        <v/>
      </c>
      <c r="D140" s="20" t="str">
        <f aca="false">IF($B140="","",MIN(G6,$H$139+$H$139*$C$7/$C$9))</f>
        <v/>
      </c>
      <c r="E140" s="20" t="str">
        <f aca="false">IF($B140="","",$H$139*$C$7/$C$9)</f>
        <v/>
      </c>
      <c r="F140" s="20" t="str">
        <f aca="false">IF($B140="","",$D140-$E140)</f>
        <v/>
      </c>
      <c r="G140" s="21"/>
      <c r="H140" s="22" t="str">
        <f aca="false">IF($B140="","",MAX($H$139-$F140-N($G140),0))</f>
        <v/>
      </c>
    </row>
    <row r="141" customFormat="false" ht="15.75" hidden="false" customHeight="true" outlineLevel="0" collapsed="false">
      <c r="B141" s="23" t="str">
        <f aca="false">IF(AND(ROW()-13&lt;=$C$8*$C$9,$H$140&gt;0.005),ROW()-13,"")</f>
        <v/>
      </c>
      <c r="C141" s="24" t="str">
        <f aca="false">IF($B141="","",EDATE($C$10,$B141-1))</f>
        <v/>
      </c>
      <c r="D141" s="25" t="str">
        <f aca="false">IF($B141="","",MIN(G6,$H$140+$H$140*$C$7/$C$9))</f>
        <v/>
      </c>
      <c r="E141" s="25" t="str">
        <f aca="false">IF($B141="","",$H$140*$C$7/$C$9)</f>
        <v/>
      </c>
      <c r="F141" s="25" t="str">
        <f aca="false">IF($B141="","",$D141-$E141)</f>
        <v/>
      </c>
      <c r="G141" s="26"/>
      <c r="H141" s="27" t="str">
        <f aca="false">IF($B141="","",MAX($H$140-$F141-N($G141),0))</f>
        <v/>
      </c>
    </row>
    <row r="142" customFormat="false" ht="15.75" hidden="false" customHeight="true" outlineLevel="0" collapsed="false">
      <c r="B142" s="18" t="str">
        <f aca="false">IF(AND(ROW()-13&lt;=$C$8*$C$9,$H$141&gt;0.005),ROW()-13,"")</f>
        <v/>
      </c>
      <c r="C142" s="19" t="str">
        <f aca="false">IF($B142="","",EDATE($C$10,$B142-1))</f>
        <v/>
      </c>
      <c r="D142" s="20" t="str">
        <f aca="false">IF($B142="","",MIN(G6,$H$141+$H$141*$C$7/$C$9))</f>
        <v/>
      </c>
      <c r="E142" s="20" t="str">
        <f aca="false">IF($B142="","",$H$141*$C$7/$C$9)</f>
        <v/>
      </c>
      <c r="F142" s="20" t="str">
        <f aca="false">IF($B142="","",$D142-$E142)</f>
        <v/>
      </c>
      <c r="G142" s="21"/>
      <c r="H142" s="22" t="str">
        <f aca="false">IF($B142="","",MAX($H$141-$F142-N($G142),0))</f>
        <v/>
      </c>
    </row>
    <row r="143" customFormat="false" ht="15.75" hidden="false" customHeight="true" outlineLevel="0" collapsed="false">
      <c r="B143" s="23" t="str">
        <f aca="false">IF(AND(ROW()-13&lt;=$C$8*$C$9,$H$142&gt;0.005),ROW()-13,"")</f>
        <v/>
      </c>
      <c r="C143" s="24" t="str">
        <f aca="false">IF($B143="","",EDATE($C$10,$B143-1))</f>
        <v/>
      </c>
      <c r="D143" s="25" t="str">
        <f aca="false">IF($B143="","",MIN(G6,$H$142+$H$142*$C$7/$C$9))</f>
        <v/>
      </c>
      <c r="E143" s="25" t="str">
        <f aca="false">IF($B143="","",$H$142*$C$7/$C$9)</f>
        <v/>
      </c>
      <c r="F143" s="25" t="str">
        <f aca="false">IF($B143="","",$D143-$E143)</f>
        <v/>
      </c>
      <c r="G143" s="26"/>
      <c r="H143" s="27" t="str">
        <f aca="false">IF($B143="","",MAX($H$142-$F143-N($G143),0))</f>
        <v/>
      </c>
    </row>
    <row r="144" customFormat="false" ht="15.75" hidden="false" customHeight="true" outlineLevel="0" collapsed="false">
      <c r="B144" s="18" t="str">
        <f aca="false">IF(AND(ROW()-13&lt;=$C$8*$C$9,$H$143&gt;0.005),ROW()-13,"")</f>
        <v/>
      </c>
      <c r="C144" s="19" t="str">
        <f aca="false">IF($B144="","",EDATE($C$10,$B144-1))</f>
        <v/>
      </c>
      <c r="D144" s="20" t="str">
        <f aca="false">IF($B144="","",MIN(G6,$H$143+$H$143*$C$7/$C$9))</f>
        <v/>
      </c>
      <c r="E144" s="20" t="str">
        <f aca="false">IF($B144="","",$H$143*$C$7/$C$9)</f>
        <v/>
      </c>
      <c r="F144" s="20" t="str">
        <f aca="false">IF($B144="","",$D144-$E144)</f>
        <v/>
      </c>
      <c r="G144" s="21"/>
      <c r="H144" s="22" t="str">
        <f aca="false">IF($B144="","",MAX($H$143-$F144-N($G144),0))</f>
        <v/>
      </c>
    </row>
    <row r="145" customFormat="false" ht="15.75" hidden="false" customHeight="true" outlineLevel="0" collapsed="false">
      <c r="B145" s="23" t="str">
        <f aca="false">IF(AND(ROW()-13&lt;=$C$8*$C$9,$H$144&gt;0.005),ROW()-13,"")</f>
        <v/>
      </c>
      <c r="C145" s="24" t="str">
        <f aca="false">IF($B145="","",EDATE($C$10,$B145-1))</f>
        <v/>
      </c>
      <c r="D145" s="25" t="str">
        <f aca="false">IF($B145="","",MIN(G6,$H$144+$H$144*$C$7/$C$9))</f>
        <v/>
      </c>
      <c r="E145" s="25" t="str">
        <f aca="false">IF($B145="","",$H$144*$C$7/$C$9)</f>
        <v/>
      </c>
      <c r="F145" s="25" t="str">
        <f aca="false">IF($B145="","",$D145-$E145)</f>
        <v/>
      </c>
      <c r="G145" s="26"/>
      <c r="H145" s="27" t="str">
        <f aca="false">IF($B145="","",MAX($H$144-$F145-N($G145),0))</f>
        <v/>
      </c>
    </row>
    <row r="146" customFormat="false" ht="15.75" hidden="false" customHeight="true" outlineLevel="0" collapsed="false">
      <c r="B146" s="18" t="str">
        <f aca="false">IF(AND(ROW()-13&lt;=$C$8*$C$9,$H$145&gt;0.005),ROW()-13,"")</f>
        <v/>
      </c>
      <c r="C146" s="19" t="str">
        <f aca="false">IF($B146="","",EDATE($C$10,$B146-1))</f>
        <v/>
      </c>
      <c r="D146" s="20" t="str">
        <f aca="false">IF($B146="","",MIN(G6,$H$145+$H$145*$C$7/$C$9))</f>
        <v/>
      </c>
      <c r="E146" s="20" t="str">
        <f aca="false">IF($B146="","",$H$145*$C$7/$C$9)</f>
        <v/>
      </c>
      <c r="F146" s="20" t="str">
        <f aca="false">IF($B146="","",$D146-$E146)</f>
        <v/>
      </c>
      <c r="G146" s="21"/>
      <c r="H146" s="22" t="str">
        <f aca="false">IF($B146="","",MAX($H$145-$F146-N($G146),0))</f>
        <v/>
      </c>
    </row>
    <row r="147" customFormat="false" ht="15.75" hidden="false" customHeight="true" outlineLevel="0" collapsed="false">
      <c r="B147" s="23" t="str">
        <f aca="false">IF(AND(ROW()-13&lt;=$C$8*$C$9,$H$146&gt;0.005),ROW()-13,"")</f>
        <v/>
      </c>
      <c r="C147" s="24" t="str">
        <f aca="false">IF($B147="","",EDATE($C$10,$B147-1))</f>
        <v/>
      </c>
      <c r="D147" s="25" t="str">
        <f aca="false">IF($B147="","",MIN(G6,$H$146+$H$146*$C$7/$C$9))</f>
        <v/>
      </c>
      <c r="E147" s="25" t="str">
        <f aca="false">IF($B147="","",$H$146*$C$7/$C$9)</f>
        <v/>
      </c>
      <c r="F147" s="25" t="str">
        <f aca="false">IF($B147="","",$D147-$E147)</f>
        <v/>
      </c>
      <c r="G147" s="26"/>
      <c r="H147" s="27" t="str">
        <f aca="false">IF($B147="","",MAX($H$146-$F147-N($G147),0))</f>
        <v/>
      </c>
    </row>
    <row r="148" customFormat="false" ht="15.75" hidden="false" customHeight="true" outlineLevel="0" collapsed="false">
      <c r="B148" s="18" t="str">
        <f aca="false">IF(AND(ROW()-13&lt;=$C$8*$C$9,$H$147&gt;0.005),ROW()-13,"")</f>
        <v/>
      </c>
      <c r="C148" s="19" t="str">
        <f aca="false">IF($B148="","",EDATE($C$10,$B148-1))</f>
        <v/>
      </c>
      <c r="D148" s="20" t="str">
        <f aca="false">IF($B148="","",MIN(G6,$H$147+$H$147*$C$7/$C$9))</f>
        <v/>
      </c>
      <c r="E148" s="20" t="str">
        <f aca="false">IF($B148="","",$H$147*$C$7/$C$9)</f>
        <v/>
      </c>
      <c r="F148" s="20" t="str">
        <f aca="false">IF($B148="","",$D148-$E148)</f>
        <v/>
      </c>
      <c r="G148" s="21"/>
      <c r="H148" s="22" t="str">
        <f aca="false">IF($B148="","",MAX($H$147-$F148-N($G148),0))</f>
        <v/>
      </c>
    </row>
    <row r="149" customFormat="false" ht="15.75" hidden="false" customHeight="true" outlineLevel="0" collapsed="false">
      <c r="B149" s="23" t="str">
        <f aca="false">IF(AND(ROW()-13&lt;=$C$8*$C$9,$H$148&gt;0.005),ROW()-13,"")</f>
        <v/>
      </c>
      <c r="C149" s="24" t="str">
        <f aca="false">IF($B149="","",EDATE($C$10,$B149-1))</f>
        <v/>
      </c>
      <c r="D149" s="25" t="str">
        <f aca="false">IF($B149="","",MIN(G6,$H$148+$H$148*$C$7/$C$9))</f>
        <v/>
      </c>
      <c r="E149" s="25" t="str">
        <f aca="false">IF($B149="","",$H$148*$C$7/$C$9)</f>
        <v/>
      </c>
      <c r="F149" s="25" t="str">
        <f aca="false">IF($B149="","",$D149-$E149)</f>
        <v/>
      </c>
      <c r="G149" s="26"/>
      <c r="H149" s="27" t="str">
        <f aca="false">IF($B149="","",MAX($H$148-$F149-N($G149),0))</f>
        <v/>
      </c>
    </row>
    <row r="150" customFormat="false" ht="15.75" hidden="false" customHeight="true" outlineLevel="0" collapsed="false">
      <c r="B150" s="18" t="str">
        <f aca="false">IF(AND(ROW()-13&lt;=$C$8*$C$9,$H$149&gt;0.005),ROW()-13,"")</f>
        <v/>
      </c>
      <c r="C150" s="19" t="str">
        <f aca="false">IF($B150="","",EDATE($C$10,$B150-1))</f>
        <v/>
      </c>
      <c r="D150" s="20" t="str">
        <f aca="false">IF($B150="","",MIN(G6,$H$149+$H$149*$C$7/$C$9))</f>
        <v/>
      </c>
      <c r="E150" s="20" t="str">
        <f aca="false">IF($B150="","",$H$149*$C$7/$C$9)</f>
        <v/>
      </c>
      <c r="F150" s="20" t="str">
        <f aca="false">IF($B150="","",$D150-$E150)</f>
        <v/>
      </c>
      <c r="G150" s="21"/>
      <c r="H150" s="22" t="str">
        <f aca="false">IF($B150="","",MAX($H$149-$F150-N($G150),0))</f>
        <v/>
      </c>
    </row>
    <row r="151" customFormat="false" ht="15.75" hidden="false" customHeight="true" outlineLevel="0" collapsed="false">
      <c r="B151" s="23" t="str">
        <f aca="false">IF(AND(ROW()-13&lt;=$C$8*$C$9,$H$150&gt;0.005),ROW()-13,"")</f>
        <v/>
      </c>
      <c r="C151" s="24" t="str">
        <f aca="false">IF($B151="","",EDATE($C$10,$B151-1))</f>
        <v/>
      </c>
      <c r="D151" s="25" t="str">
        <f aca="false">IF($B151="","",MIN(G6,$H$150+$H$150*$C$7/$C$9))</f>
        <v/>
      </c>
      <c r="E151" s="25" t="str">
        <f aca="false">IF($B151="","",$H$150*$C$7/$C$9)</f>
        <v/>
      </c>
      <c r="F151" s="25" t="str">
        <f aca="false">IF($B151="","",$D151-$E151)</f>
        <v/>
      </c>
      <c r="G151" s="26"/>
      <c r="H151" s="27" t="str">
        <f aca="false">IF($B151="","",MAX($H$150-$F151-N($G151),0))</f>
        <v/>
      </c>
    </row>
    <row r="152" customFormat="false" ht="15.75" hidden="false" customHeight="true" outlineLevel="0" collapsed="false">
      <c r="B152" s="18" t="str">
        <f aca="false">IF(AND(ROW()-13&lt;=$C$8*$C$9,$H$151&gt;0.005),ROW()-13,"")</f>
        <v/>
      </c>
      <c r="C152" s="19" t="str">
        <f aca="false">IF($B152="","",EDATE($C$10,$B152-1))</f>
        <v/>
      </c>
      <c r="D152" s="20" t="str">
        <f aca="false">IF($B152="","",MIN(G6,$H$151+$H$151*$C$7/$C$9))</f>
        <v/>
      </c>
      <c r="E152" s="20" t="str">
        <f aca="false">IF($B152="","",$H$151*$C$7/$C$9)</f>
        <v/>
      </c>
      <c r="F152" s="20" t="str">
        <f aca="false">IF($B152="","",$D152-$E152)</f>
        <v/>
      </c>
      <c r="G152" s="21"/>
      <c r="H152" s="22" t="str">
        <f aca="false">IF($B152="","",MAX($H$151-$F152-N($G152),0))</f>
        <v/>
      </c>
    </row>
    <row r="153" customFormat="false" ht="15.75" hidden="false" customHeight="true" outlineLevel="0" collapsed="false">
      <c r="B153" s="23" t="str">
        <f aca="false">IF(AND(ROW()-13&lt;=$C$8*$C$9,$H$152&gt;0.005),ROW()-13,"")</f>
        <v/>
      </c>
      <c r="C153" s="24" t="str">
        <f aca="false">IF($B153="","",EDATE($C$10,$B153-1))</f>
        <v/>
      </c>
      <c r="D153" s="25" t="str">
        <f aca="false">IF($B153="","",MIN(G6,$H$152+$H$152*$C$7/$C$9))</f>
        <v/>
      </c>
      <c r="E153" s="25" t="str">
        <f aca="false">IF($B153="","",$H$152*$C$7/$C$9)</f>
        <v/>
      </c>
      <c r="F153" s="25" t="str">
        <f aca="false">IF($B153="","",$D153-$E153)</f>
        <v/>
      </c>
      <c r="G153" s="26"/>
      <c r="H153" s="27" t="str">
        <f aca="false">IF($B153="","",MAX($H$152-$F153-N($G153),0))</f>
        <v/>
      </c>
    </row>
    <row r="154" customFormat="false" ht="15.75" hidden="false" customHeight="true" outlineLevel="0" collapsed="false">
      <c r="B154" s="18" t="str">
        <f aca="false">IF(AND(ROW()-13&lt;=$C$8*$C$9,$H$153&gt;0.005),ROW()-13,"")</f>
        <v/>
      </c>
      <c r="C154" s="19" t="str">
        <f aca="false">IF($B154="","",EDATE($C$10,$B154-1))</f>
        <v/>
      </c>
      <c r="D154" s="20" t="str">
        <f aca="false">IF($B154="","",MIN(G6,$H$153+$H$153*$C$7/$C$9))</f>
        <v/>
      </c>
      <c r="E154" s="20" t="str">
        <f aca="false">IF($B154="","",$H$153*$C$7/$C$9)</f>
        <v/>
      </c>
      <c r="F154" s="20" t="str">
        <f aca="false">IF($B154="","",$D154-$E154)</f>
        <v/>
      </c>
      <c r="G154" s="21"/>
      <c r="H154" s="22" t="str">
        <f aca="false">IF($B154="","",MAX($H$153-$F154-N($G154),0))</f>
        <v/>
      </c>
    </row>
    <row r="155" customFormat="false" ht="15.75" hidden="false" customHeight="true" outlineLevel="0" collapsed="false">
      <c r="B155" s="23" t="str">
        <f aca="false">IF(AND(ROW()-13&lt;=$C$8*$C$9,$H$154&gt;0.005),ROW()-13,"")</f>
        <v/>
      </c>
      <c r="C155" s="24" t="str">
        <f aca="false">IF($B155="","",EDATE($C$10,$B155-1))</f>
        <v/>
      </c>
      <c r="D155" s="25" t="str">
        <f aca="false">IF($B155="","",MIN(G6,$H$154+$H$154*$C$7/$C$9))</f>
        <v/>
      </c>
      <c r="E155" s="25" t="str">
        <f aca="false">IF($B155="","",$H$154*$C$7/$C$9)</f>
        <v/>
      </c>
      <c r="F155" s="25" t="str">
        <f aca="false">IF($B155="","",$D155-$E155)</f>
        <v/>
      </c>
      <c r="G155" s="26"/>
      <c r="H155" s="27" t="str">
        <f aca="false">IF($B155="","",MAX($H$154-$F155-N($G155),0))</f>
        <v/>
      </c>
    </row>
    <row r="156" customFormat="false" ht="15.75" hidden="false" customHeight="true" outlineLevel="0" collapsed="false">
      <c r="B156" s="18" t="str">
        <f aca="false">IF(AND(ROW()-13&lt;=$C$8*$C$9,$H$155&gt;0.005),ROW()-13,"")</f>
        <v/>
      </c>
      <c r="C156" s="19" t="str">
        <f aca="false">IF($B156="","",EDATE($C$10,$B156-1))</f>
        <v/>
      </c>
      <c r="D156" s="20" t="str">
        <f aca="false">IF($B156="","",MIN(G6,$H$155+$H$155*$C$7/$C$9))</f>
        <v/>
      </c>
      <c r="E156" s="20" t="str">
        <f aca="false">IF($B156="","",$H$155*$C$7/$C$9)</f>
        <v/>
      </c>
      <c r="F156" s="20" t="str">
        <f aca="false">IF($B156="","",$D156-$E156)</f>
        <v/>
      </c>
      <c r="G156" s="21"/>
      <c r="H156" s="22" t="str">
        <f aca="false">IF($B156="","",MAX($H$155-$F156-N($G156),0))</f>
        <v/>
      </c>
    </row>
    <row r="157" customFormat="false" ht="15.75" hidden="false" customHeight="true" outlineLevel="0" collapsed="false">
      <c r="B157" s="23" t="str">
        <f aca="false">IF(AND(ROW()-13&lt;=$C$8*$C$9,$H$156&gt;0.005),ROW()-13,"")</f>
        <v/>
      </c>
      <c r="C157" s="24" t="str">
        <f aca="false">IF($B157="","",EDATE($C$10,$B157-1))</f>
        <v/>
      </c>
      <c r="D157" s="25" t="str">
        <f aca="false">IF($B157="","",MIN(G6,$H$156+$H$156*$C$7/$C$9))</f>
        <v/>
      </c>
      <c r="E157" s="25" t="str">
        <f aca="false">IF($B157="","",$H$156*$C$7/$C$9)</f>
        <v/>
      </c>
      <c r="F157" s="25" t="str">
        <f aca="false">IF($B157="","",$D157-$E157)</f>
        <v/>
      </c>
      <c r="G157" s="26"/>
      <c r="H157" s="27" t="str">
        <f aca="false">IF($B157="","",MAX($H$156-$F157-N($G157),0))</f>
        <v/>
      </c>
    </row>
    <row r="158" customFormat="false" ht="15.75" hidden="false" customHeight="true" outlineLevel="0" collapsed="false">
      <c r="B158" s="18" t="str">
        <f aca="false">IF(AND(ROW()-13&lt;=$C$8*$C$9,$H$157&gt;0.005),ROW()-13,"")</f>
        <v/>
      </c>
      <c r="C158" s="19" t="str">
        <f aca="false">IF($B158="","",EDATE($C$10,$B158-1))</f>
        <v/>
      </c>
      <c r="D158" s="20" t="str">
        <f aca="false">IF($B158="","",MIN(G6,$H$157+$H$157*$C$7/$C$9))</f>
        <v/>
      </c>
      <c r="E158" s="20" t="str">
        <f aca="false">IF($B158="","",$H$157*$C$7/$C$9)</f>
        <v/>
      </c>
      <c r="F158" s="20" t="str">
        <f aca="false">IF($B158="","",$D158-$E158)</f>
        <v/>
      </c>
      <c r="G158" s="21"/>
      <c r="H158" s="22" t="str">
        <f aca="false">IF($B158="","",MAX($H$157-$F158-N($G158),0))</f>
        <v/>
      </c>
    </row>
    <row r="159" customFormat="false" ht="15.75" hidden="false" customHeight="true" outlineLevel="0" collapsed="false">
      <c r="B159" s="23" t="str">
        <f aca="false">IF(AND(ROW()-13&lt;=$C$8*$C$9,$H$158&gt;0.005),ROW()-13,"")</f>
        <v/>
      </c>
      <c r="C159" s="24" t="str">
        <f aca="false">IF($B159="","",EDATE($C$10,$B159-1))</f>
        <v/>
      </c>
      <c r="D159" s="25" t="str">
        <f aca="false">IF($B159="","",MIN(G6,$H$158+$H$158*$C$7/$C$9))</f>
        <v/>
      </c>
      <c r="E159" s="25" t="str">
        <f aca="false">IF($B159="","",$H$158*$C$7/$C$9)</f>
        <v/>
      </c>
      <c r="F159" s="25" t="str">
        <f aca="false">IF($B159="","",$D159-$E159)</f>
        <v/>
      </c>
      <c r="G159" s="26"/>
      <c r="H159" s="27" t="str">
        <f aca="false">IF($B159="","",MAX($H$158-$F159-N($G159),0))</f>
        <v/>
      </c>
    </row>
    <row r="160" customFormat="false" ht="15.75" hidden="false" customHeight="true" outlineLevel="0" collapsed="false">
      <c r="B160" s="18" t="str">
        <f aca="false">IF(AND(ROW()-13&lt;=$C$8*$C$9,$H$159&gt;0.005),ROW()-13,"")</f>
        <v/>
      </c>
      <c r="C160" s="19" t="str">
        <f aca="false">IF($B160="","",EDATE($C$10,$B160-1))</f>
        <v/>
      </c>
      <c r="D160" s="20" t="str">
        <f aca="false">IF($B160="","",MIN(G6,$H$159+$H$159*$C$7/$C$9))</f>
        <v/>
      </c>
      <c r="E160" s="20" t="str">
        <f aca="false">IF($B160="","",$H$159*$C$7/$C$9)</f>
        <v/>
      </c>
      <c r="F160" s="20" t="str">
        <f aca="false">IF($B160="","",$D160-$E160)</f>
        <v/>
      </c>
      <c r="G160" s="21"/>
      <c r="H160" s="22" t="str">
        <f aca="false">IF($B160="","",MAX($H$159-$F160-N($G160),0))</f>
        <v/>
      </c>
    </row>
    <row r="161" customFormat="false" ht="15.75" hidden="false" customHeight="true" outlineLevel="0" collapsed="false">
      <c r="B161" s="23" t="str">
        <f aca="false">IF(AND(ROW()-13&lt;=$C$8*$C$9,$H$160&gt;0.005),ROW()-13,"")</f>
        <v/>
      </c>
      <c r="C161" s="24" t="str">
        <f aca="false">IF($B161="","",EDATE($C$10,$B161-1))</f>
        <v/>
      </c>
      <c r="D161" s="25" t="str">
        <f aca="false">IF($B161="","",MIN(G6,$H$160+$H$160*$C$7/$C$9))</f>
        <v/>
      </c>
      <c r="E161" s="25" t="str">
        <f aca="false">IF($B161="","",$H$160*$C$7/$C$9)</f>
        <v/>
      </c>
      <c r="F161" s="25" t="str">
        <f aca="false">IF($B161="","",$D161-$E161)</f>
        <v/>
      </c>
      <c r="G161" s="26"/>
      <c r="H161" s="27" t="str">
        <f aca="false">IF($B161="","",MAX($H$160-$F161-N($G161),0))</f>
        <v/>
      </c>
    </row>
    <row r="162" customFormat="false" ht="15.75" hidden="false" customHeight="true" outlineLevel="0" collapsed="false">
      <c r="B162" s="18" t="str">
        <f aca="false">IF(AND(ROW()-13&lt;=$C$8*$C$9,$H$161&gt;0.005),ROW()-13,"")</f>
        <v/>
      </c>
      <c r="C162" s="19" t="str">
        <f aca="false">IF($B162="","",EDATE($C$10,$B162-1))</f>
        <v/>
      </c>
      <c r="D162" s="20" t="str">
        <f aca="false">IF($B162="","",MIN(G6,$H$161+$H$161*$C$7/$C$9))</f>
        <v/>
      </c>
      <c r="E162" s="20" t="str">
        <f aca="false">IF($B162="","",$H$161*$C$7/$C$9)</f>
        <v/>
      </c>
      <c r="F162" s="20" t="str">
        <f aca="false">IF($B162="","",$D162-$E162)</f>
        <v/>
      </c>
      <c r="G162" s="21"/>
      <c r="H162" s="22" t="str">
        <f aca="false">IF($B162="","",MAX($H$161-$F162-N($G162),0))</f>
        <v/>
      </c>
    </row>
    <row r="163" customFormat="false" ht="15.75" hidden="false" customHeight="true" outlineLevel="0" collapsed="false">
      <c r="B163" s="23" t="str">
        <f aca="false">IF(AND(ROW()-13&lt;=$C$8*$C$9,$H$162&gt;0.005),ROW()-13,"")</f>
        <v/>
      </c>
      <c r="C163" s="24" t="str">
        <f aca="false">IF($B163="","",EDATE($C$10,$B163-1))</f>
        <v/>
      </c>
      <c r="D163" s="25" t="str">
        <f aca="false">IF($B163="","",MIN(G6,$H$162+$H$162*$C$7/$C$9))</f>
        <v/>
      </c>
      <c r="E163" s="25" t="str">
        <f aca="false">IF($B163="","",$H$162*$C$7/$C$9)</f>
        <v/>
      </c>
      <c r="F163" s="25" t="str">
        <f aca="false">IF($B163="","",$D163-$E163)</f>
        <v/>
      </c>
      <c r="G163" s="26"/>
      <c r="H163" s="27" t="str">
        <f aca="false">IF($B163="","",MAX($H$162-$F163-N($G163),0))</f>
        <v/>
      </c>
    </row>
    <row r="164" customFormat="false" ht="15.75" hidden="false" customHeight="true" outlineLevel="0" collapsed="false">
      <c r="B164" s="18" t="str">
        <f aca="false">IF(AND(ROW()-13&lt;=$C$8*$C$9,$H$163&gt;0.005),ROW()-13,"")</f>
        <v/>
      </c>
      <c r="C164" s="19" t="str">
        <f aca="false">IF($B164="","",EDATE($C$10,$B164-1))</f>
        <v/>
      </c>
      <c r="D164" s="20" t="str">
        <f aca="false">IF($B164="","",MIN(G6,$H$163+$H$163*$C$7/$C$9))</f>
        <v/>
      </c>
      <c r="E164" s="20" t="str">
        <f aca="false">IF($B164="","",$H$163*$C$7/$C$9)</f>
        <v/>
      </c>
      <c r="F164" s="20" t="str">
        <f aca="false">IF($B164="","",$D164-$E164)</f>
        <v/>
      </c>
      <c r="G164" s="21"/>
      <c r="H164" s="22" t="str">
        <f aca="false">IF($B164="","",MAX($H$163-$F164-N($G164),0))</f>
        <v/>
      </c>
    </row>
    <row r="165" customFormat="false" ht="15.75" hidden="false" customHeight="true" outlineLevel="0" collapsed="false">
      <c r="B165" s="23" t="str">
        <f aca="false">IF(AND(ROW()-13&lt;=$C$8*$C$9,$H$164&gt;0.005),ROW()-13,"")</f>
        <v/>
      </c>
      <c r="C165" s="24" t="str">
        <f aca="false">IF($B165="","",EDATE($C$10,$B165-1))</f>
        <v/>
      </c>
      <c r="D165" s="25" t="str">
        <f aca="false">IF($B165="","",MIN(G6,$H$164+$H$164*$C$7/$C$9))</f>
        <v/>
      </c>
      <c r="E165" s="25" t="str">
        <f aca="false">IF($B165="","",$H$164*$C$7/$C$9)</f>
        <v/>
      </c>
      <c r="F165" s="25" t="str">
        <f aca="false">IF($B165="","",$D165-$E165)</f>
        <v/>
      </c>
      <c r="G165" s="26"/>
      <c r="H165" s="27" t="str">
        <f aca="false">IF($B165="","",MAX($H$164-$F165-N($G165),0))</f>
        <v/>
      </c>
    </row>
    <row r="166" customFormat="false" ht="15.75" hidden="false" customHeight="true" outlineLevel="0" collapsed="false">
      <c r="B166" s="18" t="str">
        <f aca="false">IF(AND(ROW()-13&lt;=$C$8*$C$9,$H$165&gt;0.005),ROW()-13,"")</f>
        <v/>
      </c>
      <c r="C166" s="19" t="str">
        <f aca="false">IF($B166="","",EDATE($C$10,$B166-1))</f>
        <v/>
      </c>
      <c r="D166" s="20" t="str">
        <f aca="false">IF($B166="","",MIN(G6,$H$165+$H$165*$C$7/$C$9))</f>
        <v/>
      </c>
      <c r="E166" s="20" t="str">
        <f aca="false">IF($B166="","",$H$165*$C$7/$C$9)</f>
        <v/>
      </c>
      <c r="F166" s="20" t="str">
        <f aca="false">IF($B166="","",$D166-$E166)</f>
        <v/>
      </c>
      <c r="G166" s="21"/>
      <c r="H166" s="22" t="str">
        <f aca="false">IF($B166="","",MAX($H$165-$F166-N($G166),0))</f>
        <v/>
      </c>
    </row>
    <row r="167" customFormat="false" ht="15.75" hidden="false" customHeight="true" outlineLevel="0" collapsed="false">
      <c r="B167" s="23" t="str">
        <f aca="false">IF(AND(ROW()-13&lt;=$C$8*$C$9,$H$166&gt;0.005),ROW()-13,"")</f>
        <v/>
      </c>
      <c r="C167" s="24" t="str">
        <f aca="false">IF($B167="","",EDATE($C$10,$B167-1))</f>
        <v/>
      </c>
      <c r="D167" s="25" t="str">
        <f aca="false">IF($B167="","",MIN(G6,$H$166+$H$166*$C$7/$C$9))</f>
        <v/>
      </c>
      <c r="E167" s="25" t="str">
        <f aca="false">IF($B167="","",$H$166*$C$7/$C$9)</f>
        <v/>
      </c>
      <c r="F167" s="25" t="str">
        <f aca="false">IF($B167="","",$D167-$E167)</f>
        <v/>
      </c>
      <c r="G167" s="26"/>
      <c r="H167" s="27" t="str">
        <f aca="false">IF($B167="","",MAX($H$166-$F167-N($G167),0))</f>
        <v/>
      </c>
    </row>
    <row r="168" customFormat="false" ht="15.75" hidden="false" customHeight="true" outlineLevel="0" collapsed="false">
      <c r="B168" s="18" t="str">
        <f aca="false">IF(AND(ROW()-13&lt;=$C$8*$C$9,$H$167&gt;0.005),ROW()-13,"")</f>
        <v/>
      </c>
      <c r="C168" s="19" t="str">
        <f aca="false">IF($B168="","",EDATE($C$10,$B168-1))</f>
        <v/>
      </c>
      <c r="D168" s="20" t="str">
        <f aca="false">IF($B168="","",MIN(G6,$H$167+$H$167*$C$7/$C$9))</f>
        <v/>
      </c>
      <c r="E168" s="20" t="str">
        <f aca="false">IF($B168="","",$H$167*$C$7/$C$9)</f>
        <v/>
      </c>
      <c r="F168" s="20" t="str">
        <f aca="false">IF($B168="","",$D168-$E168)</f>
        <v/>
      </c>
      <c r="G168" s="21"/>
      <c r="H168" s="22" t="str">
        <f aca="false">IF($B168="","",MAX($H$167-$F168-N($G168),0))</f>
        <v/>
      </c>
    </row>
    <row r="169" customFormat="false" ht="15.75" hidden="false" customHeight="true" outlineLevel="0" collapsed="false">
      <c r="B169" s="23" t="str">
        <f aca="false">IF(AND(ROW()-13&lt;=$C$8*$C$9,$H$168&gt;0.005),ROW()-13,"")</f>
        <v/>
      </c>
      <c r="C169" s="24" t="str">
        <f aca="false">IF($B169="","",EDATE($C$10,$B169-1))</f>
        <v/>
      </c>
      <c r="D169" s="25" t="str">
        <f aca="false">IF($B169="","",MIN(G6,$H$168+$H$168*$C$7/$C$9))</f>
        <v/>
      </c>
      <c r="E169" s="25" t="str">
        <f aca="false">IF($B169="","",$H$168*$C$7/$C$9)</f>
        <v/>
      </c>
      <c r="F169" s="25" t="str">
        <f aca="false">IF($B169="","",$D169-$E169)</f>
        <v/>
      </c>
      <c r="G169" s="26"/>
      <c r="H169" s="27" t="str">
        <f aca="false">IF($B169="","",MAX($H$168-$F169-N($G169),0))</f>
        <v/>
      </c>
    </row>
    <row r="170" customFormat="false" ht="15.75" hidden="false" customHeight="true" outlineLevel="0" collapsed="false">
      <c r="B170" s="18" t="str">
        <f aca="false">IF(AND(ROW()-13&lt;=$C$8*$C$9,$H$169&gt;0.005),ROW()-13,"")</f>
        <v/>
      </c>
      <c r="C170" s="19" t="str">
        <f aca="false">IF($B170="","",EDATE($C$10,$B170-1))</f>
        <v/>
      </c>
      <c r="D170" s="20" t="str">
        <f aca="false">IF($B170="","",MIN(G6,$H$169+$H$169*$C$7/$C$9))</f>
        <v/>
      </c>
      <c r="E170" s="20" t="str">
        <f aca="false">IF($B170="","",$H$169*$C$7/$C$9)</f>
        <v/>
      </c>
      <c r="F170" s="20" t="str">
        <f aca="false">IF($B170="","",$D170-$E170)</f>
        <v/>
      </c>
      <c r="G170" s="21"/>
      <c r="H170" s="22" t="str">
        <f aca="false">IF($B170="","",MAX($H$169-$F170-N($G170),0))</f>
        <v/>
      </c>
    </row>
    <row r="171" customFormat="false" ht="15.75" hidden="false" customHeight="true" outlineLevel="0" collapsed="false">
      <c r="B171" s="23" t="str">
        <f aca="false">IF(AND(ROW()-13&lt;=$C$8*$C$9,$H$170&gt;0.005),ROW()-13,"")</f>
        <v/>
      </c>
      <c r="C171" s="24" t="str">
        <f aca="false">IF($B171="","",EDATE($C$10,$B171-1))</f>
        <v/>
      </c>
      <c r="D171" s="25" t="str">
        <f aca="false">IF($B171="","",MIN(G6,$H$170+$H$170*$C$7/$C$9))</f>
        <v/>
      </c>
      <c r="E171" s="25" t="str">
        <f aca="false">IF($B171="","",$H$170*$C$7/$C$9)</f>
        <v/>
      </c>
      <c r="F171" s="25" t="str">
        <f aca="false">IF($B171="","",$D171-$E171)</f>
        <v/>
      </c>
      <c r="G171" s="26"/>
      <c r="H171" s="27" t="str">
        <f aca="false">IF($B171="","",MAX($H$170-$F171-N($G171),0))</f>
        <v/>
      </c>
    </row>
    <row r="172" customFormat="false" ht="15.75" hidden="false" customHeight="true" outlineLevel="0" collapsed="false">
      <c r="B172" s="18" t="str">
        <f aca="false">IF(AND(ROW()-13&lt;=$C$8*$C$9,$H$171&gt;0.005),ROW()-13,"")</f>
        <v/>
      </c>
      <c r="C172" s="19" t="str">
        <f aca="false">IF($B172="","",EDATE($C$10,$B172-1))</f>
        <v/>
      </c>
      <c r="D172" s="20" t="str">
        <f aca="false">IF($B172="","",MIN(G6,$H$171+$H$171*$C$7/$C$9))</f>
        <v/>
      </c>
      <c r="E172" s="20" t="str">
        <f aca="false">IF($B172="","",$H$171*$C$7/$C$9)</f>
        <v/>
      </c>
      <c r="F172" s="20" t="str">
        <f aca="false">IF($B172="","",$D172-$E172)</f>
        <v/>
      </c>
      <c r="G172" s="21"/>
      <c r="H172" s="22" t="str">
        <f aca="false">IF($B172="","",MAX($H$171-$F172-N($G172),0))</f>
        <v/>
      </c>
    </row>
    <row r="173" customFormat="false" ht="15.75" hidden="false" customHeight="true" outlineLevel="0" collapsed="false">
      <c r="B173" s="23" t="str">
        <f aca="false">IF(AND(ROW()-13&lt;=$C$8*$C$9,$H$172&gt;0.005),ROW()-13,"")</f>
        <v/>
      </c>
      <c r="C173" s="24" t="str">
        <f aca="false">IF($B173="","",EDATE($C$10,$B173-1))</f>
        <v/>
      </c>
      <c r="D173" s="25" t="str">
        <f aca="false">IF($B173="","",MIN(G6,$H$172+$H$172*$C$7/$C$9))</f>
        <v/>
      </c>
      <c r="E173" s="25" t="str">
        <f aca="false">IF($B173="","",$H$172*$C$7/$C$9)</f>
        <v/>
      </c>
      <c r="F173" s="25" t="str">
        <f aca="false">IF($B173="","",$D173-$E173)</f>
        <v/>
      </c>
      <c r="G173" s="26"/>
      <c r="H173" s="27" t="str">
        <f aca="false">IF($B173="","",MAX($H$172-$F173-N($G173),0))</f>
        <v/>
      </c>
    </row>
    <row r="174" customFormat="false" ht="15.75" hidden="false" customHeight="true" outlineLevel="0" collapsed="false">
      <c r="B174" s="18" t="str">
        <f aca="false">IF(AND(ROW()-13&lt;=$C$8*$C$9,$H$173&gt;0.005),ROW()-13,"")</f>
        <v/>
      </c>
      <c r="C174" s="19" t="str">
        <f aca="false">IF($B174="","",EDATE($C$10,$B174-1))</f>
        <v/>
      </c>
      <c r="D174" s="20" t="str">
        <f aca="false">IF($B174="","",MIN(G6,$H$173+$H$173*$C$7/$C$9))</f>
        <v/>
      </c>
      <c r="E174" s="20" t="str">
        <f aca="false">IF($B174="","",$H$173*$C$7/$C$9)</f>
        <v/>
      </c>
      <c r="F174" s="20" t="str">
        <f aca="false">IF($B174="","",$D174-$E174)</f>
        <v/>
      </c>
      <c r="G174" s="21"/>
      <c r="H174" s="22" t="str">
        <f aca="false">IF($B174="","",MAX($H$173-$F174-N($G174),0))</f>
        <v/>
      </c>
    </row>
    <row r="175" customFormat="false" ht="15.75" hidden="false" customHeight="true" outlineLevel="0" collapsed="false">
      <c r="B175" s="23" t="str">
        <f aca="false">IF(AND(ROW()-13&lt;=$C$8*$C$9,$H$174&gt;0.005),ROW()-13,"")</f>
        <v/>
      </c>
      <c r="C175" s="24" t="str">
        <f aca="false">IF($B175="","",EDATE($C$10,$B175-1))</f>
        <v/>
      </c>
      <c r="D175" s="25" t="str">
        <f aca="false">IF($B175="","",MIN(G6,$H$174+$H$174*$C$7/$C$9))</f>
        <v/>
      </c>
      <c r="E175" s="25" t="str">
        <f aca="false">IF($B175="","",$H$174*$C$7/$C$9)</f>
        <v/>
      </c>
      <c r="F175" s="25" t="str">
        <f aca="false">IF($B175="","",$D175-$E175)</f>
        <v/>
      </c>
      <c r="G175" s="26"/>
      <c r="H175" s="27" t="str">
        <f aca="false">IF($B175="","",MAX($H$174-$F175-N($G175),0))</f>
        <v/>
      </c>
    </row>
    <row r="176" customFormat="false" ht="15.75" hidden="false" customHeight="true" outlineLevel="0" collapsed="false">
      <c r="B176" s="18" t="str">
        <f aca="false">IF(AND(ROW()-13&lt;=$C$8*$C$9,$H$175&gt;0.005),ROW()-13,"")</f>
        <v/>
      </c>
      <c r="C176" s="19" t="str">
        <f aca="false">IF($B176="","",EDATE($C$10,$B176-1))</f>
        <v/>
      </c>
      <c r="D176" s="20" t="str">
        <f aca="false">IF($B176="","",MIN(G6,$H$175+$H$175*$C$7/$C$9))</f>
        <v/>
      </c>
      <c r="E176" s="20" t="str">
        <f aca="false">IF($B176="","",$H$175*$C$7/$C$9)</f>
        <v/>
      </c>
      <c r="F176" s="20" t="str">
        <f aca="false">IF($B176="","",$D176-$E176)</f>
        <v/>
      </c>
      <c r="G176" s="21"/>
      <c r="H176" s="22" t="str">
        <f aca="false">IF($B176="","",MAX($H$175-$F176-N($G176),0))</f>
        <v/>
      </c>
    </row>
    <row r="177" customFormat="false" ht="15.75" hidden="false" customHeight="true" outlineLevel="0" collapsed="false">
      <c r="B177" s="23" t="str">
        <f aca="false">IF(AND(ROW()-13&lt;=$C$8*$C$9,$H$176&gt;0.005),ROW()-13,"")</f>
        <v/>
      </c>
      <c r="C177" s="24" t="str">
        <f aca="false">IF($B177="","",EDATE($C$10,$B177-1))</f>
        <v/>
      </c>
      <c r="D177" s="25" t="str">
        <f aca="false">IF($B177="","",MIN(G6,$H$176+$H$176*$C$7/$C$9))</f>
        <v/>
      </c>
      <c r="E177" s="25" t="str">
        <f aca="false">IF($B177="","",$H$176*$C$7/$C$9)</f>
        <v/>
      </c>
      <c r="F177" s="25" t="str">
        <f aca="false">IF($B177="","",$D177-$E177)</f>
        <v/>
      </c>
      <c r="G177" s="26"/>
      <c r="H177" s="27" t="str">
        <f aca="false">IF($B177="","",MAX($H$176-$F177-N($G177),0))</f>
        <v/>
      </c>
    </row>
    <row r="178" customFormat="false" ht="15.75" hidden="false" customHeight="true" outlineLevel="0" collapsed="false">
      <c r="B178" s="18" t="str">
        <f aca="false">IF(AND(ROW()-13&lt;=$C$8*$C$9,$H$177&gt;0.005),ROW()-13,"")</f>
        <v/>
      </c>
      <c r="C178" s="19" t="str">
        <f aca="false">IF($B178="","",EDATE($C$10,$B178-1))</f>
        <v/>
      </c>
      <c r="D178" s="20" t="str">
        <f aca="false">IF($B178="","",MIN(G6,$H$177+$H$177*$C$7/$C$9))</f>
        <v/>
      </c>
      <c r="E178" s="20" t="str">
        <f aca="false">IF($B178="","",$H$177*$C$7/$C$9)</f>
        <v/>
      </c>
      <c r="F178" s="20" t="str">
        <f aca="false">IF($B178="","",$D178-$E178)</f>
        <v/>
      </c>
      <c r="G178" s="21"/>
      <c r="H178" s="22" t="str">
        <f aca="false">IF($B178="","",MAX($H$177-$F178-N($G178),0))</f>
        <v/>
      </c>
    </row>
    <row r="179" customFormat="false" ht="15.75" hidden="false" customHeight="true" outlineLevel="0" collapsed="false">
      <c r="B179" s="23" t="str">
        <f aca="false">IF(AND(ROW()-13&lt;=$C$8*$C$9,$H$178&gt;0.005),ROW()-13,"")</f>
        <v/>
      </c>
      <c r="C179" s="24" t="str">
        <f aca="false">IF($B179="","",EDATE($C$10,$B179-1))</f>
        <v/>
      </c>
      <c r="D179" s="25" t="str">
        <f aca="false">IF($B179="","",MIN(G6,$H$178+$H$178*$C$7/$C$9))</f>
        <v/>
      </c>
      <c r="E179" s="25" t="str">
        <f aca="false">IF($B179="","",$H$178*$C$7/$C$9)</f>
        <v/>
      </c>
      <c r="F179" s="25" t="str">
        <f aca="false">IF($B179="","",$D179-$E179)</f>
        <v/>
      </c>
      <c r="G179" s="26"/>
      <c r="H179" s="27" t="str">
        <f aca="false">IF($B179="","",MAX($H$178-$F179-N($G179),0))</f>
        <v/>
      </c>
    </row>
    <row r="180" customFormat="false" ht="15.75" hidden="false" customHeight="true" outlineLevel="0" collapsed="false">
      <c r="B180" s="18" t="str">
        <f aca="false">IF(AND(ROW()-13&lt;=$C$8*$C$9,$H$179&gt;0.005),ROW()-13,"")</f>
        <v/>
      </c>
      <c r="C180" s="19" t="str">
        <f aca="false">IF($B180="","",EDATE($C$10,$B180-1))</f>
        <v/>
      </c>
      <c r="D180" s="20" t="str">
        <f aca="false">IF($B180="","",MIN(G6,$H$179+$H$179*$C$7/$C$9))</f>
        <v/>
      </c>
      <c r="E180" s="20" t="str">
        <f aca="false">IF($B180="","",$H$179*$C$7/$C$9)</f>
        <v/>
      </c>
      <c r="F180" s="20" t="str">
        <f aca="false">IF($B180="","",$D180-$E180)</f>
        <v/>
      </c>
      <c r="G180" s="21"/>
      <c r="H180" s="22" t="str">
        <f aca="false">IF($B180="","",MAX($H$179-$F180-N($G180),0))</f>
        <v/>
      </c>
    </row>
    <row r="181" customFormat="false" ht="15.75" hidden="false" customHeight="true" outlineLevel="0" collapsed="false">
      <c r="B181" s="23" t="str">
        <f aca="false">IF(AND(ROW()-13&lt;=$C$8*$C$9,$H$180&gt;0.005),ROW()-13,"")</f>
        <v/>
      </c>
      <c r="C181" s="24" t="str">
        <f aca="false">IF($B181="","",EDATE($C$10,$B181-1))</f>
        <v/>
      </c>
      <c r="D181" s="25" t="str">
        <f aca="false">IF($B181="","",MIN(G6,$H$180+$H$180*$C$7/$C$9))</f>
        <v/>
      </c>
      <c r="E181" s="25" t="str">
        <f aca="false">IF($B181="","",$H$180*$C$7/$C$9)</f>
        <v/>
      </c>
      <c r="F181" s="25" t="str">
        <f aca="false">IF($B181="","",$D181-$E181)</f>
        <v/>
      </c>
      <c r="G181" s="26"/>
      <c r="H181" s="27" t="str">
        <f aca="false">IF($B181="","",MAX($H$180-$F181-N($G181),0))</f>
        <v/>
      </c>
    </row>
    <row r="182" customFormat="false" ht="15.75" hidden="false" customHeight="true" outlineLevel="0" collapsed="false">
      <c r="B182" s="18" t="str">
        <f aca="false">IF(AND(ROW()-13&lt;=$C$8*$C$9,$H$181&gt;0.005),ROW()-13,"")</f>
        <v/>
      </c>
      <c r="C182" s="19" t="str">
        <f aca="false">IF($B182="","",EDATE($C$10,$B182-1))</f>
        <v/>
      </c>
      <c r="D182" s="20" t="str">
        <f aca="false">IF($B182="","",MIN(G6,$H$181+$H$181*$C$7/$C$9))</f>
        <v/>
      </c>
      <c r="E182" s="20" t="str">
        <f aca="false">IF($B182="","",$H$181*$C$7/$C$9)</f>
        <v/>
      </c>
      <c r="F182" s="20" t="str">
        <f aca="false">IF($B182="","",$D182-$E182)</f>
        <v/>
      </c>
      <c r="G182" s="21"/>
      <c r="H182" s="22" t="str">
        <f aca="false">IF($B182="","",MAX($H$181-$F182-N($G182),0))</f>
        <v/>
      </c>
    </row>
    <row r="183" customFormat="false" ht="15.75" hidden="false" customHeight="true" outlineLevel="0" collapsed="false">
      <c r="B183" s="23" t="str">
        <f aca="false">IF(AND(ROW()-13&lt;=$C$8*$C$9,$H$182&gt;0.005),ROW()-13,"")</f>
        <v/>
      </c>
      <c r="C183" s="24" t="str">
        <f aca="false">IF($B183="","",EDATE($C$10,$B183-1))</f>
        <v/>
      </c>
      <c r="D183" s="25" t="str">
        <f aca="false">IF($B183="","",MIN(G6,$H$182+$H$182*$C$7/$C$9))</f>
        <v/>
      </c>
      <c r="E183" s="25" t="str">
        <f aca="false">IF($B183="","",$H$182*$C$7/$C$9)</f>
        <v/>
      </c>
      <c r="F183" s="25" t="str">
        <f aca="false">IF($B183="","",$D183-$E183)</f>
        <v/>
      </c>
      <c r="G183" s="26"/>
      <c r="H183" s="27" t="str">
        <f aca="false">IF($B183="","",MAX($H$182-$F183-N($G183),0))</f>
        <v/>
      </c>
    </row>
    <row r="184" customFormat="false" ht="15.75" hidden="false" customHeight="true" outlineLevel="0" collapsed="false">
      <c r="B184" s="18" t="str">
        <f aca="false">IF(AND(ROW()-13&lt;=$C$8*$C$9,$H$183&gt;0.005),ROW()-13,"")</f>
        <v/>
      </c>
      <c r="C184" s="19" t="str">
        <f aca="false">IF($B184="","",EDATE($C$10,$B184-1))</f>
        <v/>
      </c>
      <c r="D184" s="20" t="str">
        <f aca="false">IF($B184="","",MIN(G6,$H$183+$H$183*$C$7/$C$9))</f>
        <v/>
      </c>
      <c r="E184" s="20" t="str">
        <f aca="false">IF($B184="","",$H$183*$C$7/$C$9)</f>
        <v/>
      </c>
      <c r="F184" s="20" t="str">
        <f aca="false">IF($B184="","",$D184-$E184)</f>
        <v/>
      </c>
      <c r="G184" s="21"/>
      <c r="H184" s="22" t="str">
        <f aca="false">IF($B184="","",MAX($H$183-$F184-N($G184),0))</f>
        <v/>
      </c>
    </row>
    <row r="185" customFormat="false" ht="15.75" hidden="false" customHeight="true" outlineLevel="0" collapsed="false">
      <c r="B185" s="23" t="str">
        <f aca="false">IF(AND(ROW()-13&lt;=$C$8*$C$9,$H$184&gt;0.005),ROW()-13,"")</f>
        <v/>
      </c>
      <c r="C185" s="24" t="str">
        <f aca="false">IF($B185="","",EDATE($C$10,$B185-1))</f>
        <v/>
      </c>
      <c r="D185" s="25" t="str">
        <f aca="false">IF($B185="","",MIN(G6,$H$184+$H$184*$C$7/$C$9))</f>
        <v/>
      </c>
      <c r="E185" s="25" t="str">
        <f aca="false">IF($B185="","",$H$184*$C$7/$C$9)</f>
        <v/>
      </c>
      <c r="F185" s="25" t="str">
        <f aca="false">IF($B185="","",$D185-$E185)</f>
        <v/>
      </c>
      <c r="G185" s="26"/>
      <c r="H185" s="27" t="str">
        <f aca="false">IF($B185="","",MAX($H$184-$F185-N($G185),0))</f>
        <v/>
      </c>
    </row>
    <row r="186" customFormat="false" ht="15.75" hidden="false" customHeight="true" outlineLevel="0" collapsed="false">
      <c r="B186" s="18" t="str">
        <f aca="false">IF(AND(ROW()-13&lt;=$C$8*$C$9,$H$185&gt;0.005),ROW()-13,"")</f>
        <v/>
      </c>
      <c r="C186" s="19" t="str">
        <f aca="false">IF($B186="","",EDATE($C$10,$B186-1))</f>
        <v/>
      </c>
      <c r="D186" s="20" t="str">
        <f aca="false">IF($B186="","",MIN(G6,$H$185+$H$185*$C$7/$C$9))</f>
        <v/>
      </c>
      <c r="E186" s="20" t="str">
        <f aca="false">IF($B186="","",$H$185*$C$7/$C$9)</f>
        <v/>
      </c>
      <c r="F186" s="20" t="str">
        <f aca="false">IF($B186="","",$D186-$E186)</f>
        <v/>
      </c>
      <c r="G186" s="21"/>
      <c r="H186" s="22" t="str">
        <f aca="false">IF($B186="","",MAX($H$185-$F186-N($G186),0))</f>
        <v/>
      </c>
    </row>
    <row r="187" customFormat="false" ht="15.75" hidden="false" customHeight="true" outlineLevel="0" collapsed="false">
      <c r="B187" s="23" t="str">
        <f aca="false">IF(AND(ROW()-13&lt;=$C$8*$C$9,$H$186&gt;0.005),ROW()-13,"")</f>
        <v/>
      </c>
      <c r="C187" s="24" t="str">
        <f aca="false">IF($B187="","",EDATE($C$10,$B187-1))</f>
        <v/>
      </c>
      <c r="D187" s="25" t="str">
        <f aca="false">IF($B187="","",MIN(G6,$H$186+$H$186*$C$7/$C$9))</f>
        <v/>
      </c>
      <c r="E187" s="25" t="str">
        <f aca="false">IF($B187="","",$H$186*$C$7/$C$9)</f>
        <v/>
      </c>
      <c r="F187" s="25" t="str">
        <f aca="false">IF($B187="","",$D187-$E187)</f>
        <v/>
      </c>
      <c r="G187" s="26"/>
      <c r="H187" s="27" t="str">
        <f aca="false">IF($B187="","",MAX($H$186-$F187-N($G187),0))</f>
        <v/>
      </c>
    </row>
    <row r="188" customFormat="false" ht="15.75" hidden="false" customHeight="true" outlineLevel="0" collapsed="false">
      <c r="B188" s="18" t="str">
        <f aca="false">IF(AND(ROW()-13&lt;=$C$8*$C$9,$H$187&gt;0.005),ROW()-13,"")</f>
        <v/>
      </c>
      <c r="C188" s="19" t="str">
        <f aca="false">IF($B188="","",EDATE($C$10,$B188-1))</f>
        <v/>
      </c>
      <c r="D188" s="20" t="str">
        <f aca="false">IF($B188="","",MIN(G6,$H$187+$H$187*$C$7/$C$9))</f>
        <v/>
      </c>
      <c r="E188" s="20" t="str">
        <f aca="false">IF($B188="","",$H$187*$C$7/$C$9)</f>
        <v/>
      </c>
      <c r="F188" s="20" t="str">
        <f aca="false">IF($B188="","",$D188-$E188)</f>
        <v/>
      </c>
      <c r="G188" s="21"/>
      <c r="H188" s="22" t="str">
        <f aca="false">IF($B188="","",MAX($H$187-$F188-N($G188),0))</f>
        <v/>
      </c>
    </row>
    <row r="189" customFormat="false" ht="15.75" hidden="false" customHeight="true" outlineLevel="0" collapsed="false">
      <c r="B189" s="23" t="str">
        <f aca="false">IF(AND(ROW()-13&lt;=$C$8*$C$9,$H$188&gt;0.005),ROW()-13,"")</f>
        <v/>
      </c>
      <c r="C189" s="24" t="str">
        <f aca="false">IF($B189="","",EDATE($C$10,$B189-1))</f>
        <v/>
      </c>
      <c r="D189" s="25" t="str">
        <f aca="false">IF($B189="","",MIN(G6,$H$188+$H$188*$C$7/$C$9))</f>
        <v/>
      </c>
      <c r="E189" s="25" t="str">
        <f aca="false">IF($B189="","",$H$188*$C$7/$C$9)</f>
        <v/>
      </c>
      <c r="F189" s="25" t="str">
        <f aca="false">IF($B189="","",$D189-$E189)</f>
        <v/>
      </c>
      <c r="G189" s="26"/>
      <c r="H189" s="27" t="str">
        <f aca="false">IF($B189="","",MAX($H$188-$F189-N($G189),0))</f>
        <v/>
      </c>
    </row>
    <row r="190" customFormat="false" ht="15.75" hidden="false" customHeight="true" outlineLevel="0" collapsed="false">
      <c r="B190" s="18" t="str">
        <f aca="false">IF(AND(ROW()-13&lt;=$C$8*$C$9,$H$189&gt;0.005),ROW()-13,"")</f>
        <v/>
      </c>
      <c r="C190" s="19" t="str">
        <f aca="false">IF($B190="","",EDATE($C$10,$B190-1))</f>
        <v/>
      </c>
      <c r="D190" s="20" t="str">
        <f aca="false">IF($B190="","",MIN(G6,$H$189+$H$189*$C$7/$C$9))</f>
        <v/>
      </c>
      <c r="E190" s="20" t="str">
        <f aca="false">IF($B190="","",$H$189*$C$7/$C$9)</f>
        <v/>
      </c>
      <c r="F190" s="20" t="str">
        <f aca="false">IF($B190="","",$D190-$E190)</f>
        <v/>
      </c>
      <c r="G190" s="21"/>
      <c r="H190" s="22" t="str">
        <f aca="false">IF($B190="","",MAX($H$189-$F190-N($G190),0))</f>
        <v/>
      </c>
    </row>
    <row r="191" customFormat="false" ht="15.75" hidden="false" customHeight="true" outlineLevel="0" collapsed="false">
      <c r="B191" s="23" t="str">
        <f aca="false">IF(AND(ROW()-13&lt;=$C$8*$C$9,$H$190&gt;0.005),ROW()-13,"")</f>
        <v/>
      </c>
      <c r="C191" s="24" t="str">
        <f aca="false">IF($B191="","",EDATE($C$10,$B191-1))</f>
        <v/>
      </c>
      <c r="D191" s="25" t="str">
        <f aca="false">IF($B191="","",MIN(G6,$H$190+$H$190*$C$7/$C$9))</f>
        <v/>
      </c>
      <c r="E191" s="25" t="str">
        <f aca="false">IF($B191="","",$H$190*$C$7/$C$9)</f>
        <v/>
      </c>
      <c r="F191" s="25" t="str">
        <f aca="false">IF($B191="","",$D191-$E191)</f>
        <v/>
      </c>
      <c r="G191" s="26"/>
      <c r="H191" s="27" t="str">
        <f aca="false">IF($B191="","",MAX($H$190-$F191-N($G191),0))</f>
        <v/>
      </c>
    </row>
    <row r="192" customFormat="false" ht="15.75" hidden="false" customHeight="true" outlineLevel="0" collapsed="false">
      <c r="B192" s="18" t="str">
        <f aca="false">IF(AND(ROW()-13&lt;=$C$8*$C$9,$H$191&gt;0.005),ROW()-13,"")</f>
        <v/>
      </c>
      <c r="C192" s="19" t="str">
        <f aca="false">IF($B192="","",EDATE($C$10,$B192-1))</f>
        <v/>
      </c>
      <c r="D192" s="20" t="str">
        <f aca="false">IF($B192="","",MIN(G6,$H$191+$H$191*$C$7/$C$9))</f>
        <v/>
      </c>
      <c r="E192" s="20" t="str">
        <f aca="false">IF($B192="","",$H$191*$C$7/$C$9)</f>
        <v/>
      </c>
      <c r="F192" s="20" t="str">
        <f aca="false">IF($B192="","",$D192-$E192)</f>
        <v/>
      </c>
      <c r="G192" s="21"/>
      <c r="H192" s="22" t="str">
        <f aca="false">IF($B192="","",MAX($H$191-$F192-N($G192),0))</f>
        <v/>
      </c>
    </row>
    <row r="193" customFormat="false" ht="15.75" hidden="false" customHeight="true" outlineLevel="0" collapsed="false">
      <c r="B193" s="23" t="str">
        <f aca="false">IF(AND(ROW()-13&lt;=$C$8*$C$9,$H$192&gt;0.005),ROW()-13,"")</f>
        <v/>
      </c>
      <c r="C193" s="24" t="str">
        <f aca="false">IF($B193="","",EDATE($C$10,$B193-1))</f>
        <v/>
      </c>
      <c r="D193" s="25" t="str">
        <f aca="false">IF($B193="","",MIN(G6,$H$192+$H$192*$C$7/$C$9))</f>
        <v/>
      </c>
      <c r="E193" s="25" t="str">
        <f aca="false">IF($B193="","",$H$192*$C$7/$C$9)</f>
        <v/>
      </c>
      <c r="F193" s="25" t="str">
        <f aca="false">IF($B193="","",$D193-$E193)</f>
        <v/>
      </c>
      <c r="G193" s="26"/>
      <c r="H193" s="27" t="str">
        <f aca="false">IF($B193="","",MAX($H$192-$F193-N($G193),0))</f>
        <v/>
      </c>
    </row>
    <row r="194" customFormat="false" ht="21.75" hidden="false" customHeight="true" outlineLevel="0" collapsed="false">
      <c r="B194" s="28" t="s">
        <v>24</v>
      </c>
      <c r="C194" s="28"/>
      <c r="D194" s="29" t="n">
        <f aca="false">SUM(D14:D193)</f>
        <v>192684.53157264</v>
      </c>
      <c r="E194" s="29" t="n">
        <f aca="false">SUM(E14:E193)</f>
        <v>17684.5315726403</v>
      </c>
      <c r="F194" s="29" t="n">
        <f aca="false">SUM(F14:F193)</f>
        <v>175000</v>
      </c>
      <c r="G194" s="29" t="n">
        <f aca="false">SUM(G14:G193)</f>
        <v>5000</v>
      </c>
      <c r="H194" s="30"/>
    </row>
    <row r="196" customFormat="false" ht="15" hidden="false" customHeight="true" outlineLevel="0" collapsed="false">
      <c r="B196" s="31" t="s">
        <v>25</v>
      </c>
      <c r="C196" s="31"/>
      <c r="D196" s="31"/>
      <c r="E196" s="31"/>
      <c r="F196" s="31"/>
      <c r="G196" s="31"/>
      <c r="H196" s="31"/>
    </row>
  </sheetData>
  <mergeCells count="15">
    <mergeCell ref="B2:H2"/>
    <mergeCell ref="B3:H3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B12:F12"/>
    <mergeCell ref="B194:C194"/>
    <mergeCell ref="B196:H196"/>
  </mergeCells>
  <conditionalFormatting sqref="H14:H193">
    <cfRule type="cellIs" priority="2" operator="lessThanOrEqual" aboveAverage="0" equalAverage="0" bottom="0" percent="0" rank="0" text="" dxfId="0">
      <formula>0.005</formula>
    </cfRule>
  </conditionalFormatting>
  <conditionalFormatting sqref="G14:G193">
    <cfRule type="cellIs" priority="3" operator="greaterThan" aboveAverage="0" equalAverage="0" bottom="0" percent="0" rank="0" text="" dxfId="1">
      <formula>0</formula>
    </cfRule>
  </conditionalFormatting>
  <dataValidations count="5">
    <dataValidation allowBlank="false" error="Zinssatz als Prozent, z. B. 3,9 % = 0,039." errorStyle="stop" errorTitle="Ungültiger Zins" operator="between" showDropDown="false" showErrorMessage="false" showInputMessage="false" sqref="C7" type="decimal">
      <formula1>0</formula1>
      <formula2>1</formula2>
    </dataValidation>
    <dataValidation allowBlank="false" errorStyle="stop" operator="between" showDropDown="false" showErrorMessage="false" showInputMessage="false" sqref="C8" type="whole">
      <formula1>1</formula1>
      <formula2>40</formula2>
    </dataValidation>
    <dataValidation allowBlank="false" error="Zahlungen pro Jahr: 12 (monatl.), 4, 2 oder 1." errorStyle="stop" errorTitle="Ungültig" operator="between" showDropDown="false" showErrorMessage="false" showInputMessage="false" sqref="C9" type="list">
      <formula1>"12,4,2,1"</formula1>
      <formula2>0</formula2>
    </dataValidation>
    <dataValidation allowBlank="false" errorStyle="stop" operator="greaterThan" showDropDown="false" showErrorMessage="false" showInputMessage="false" sqref="C6" type="decimal">
      <formula1>0</formula1>
      <formula2>0</formula2>
    </dataValidation>
    <dataValidation allowBlank="true" error="Sondertilgung als Betrag ≥ 0." errorStyle="stop" errorTitle="Ungültig" operator="greaterThanOrEqual" showDropDown="false" showErrorMessage="false" showInputMessage="false" sqref="G14:G193" type="decimal">
      <formula1>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2026-08-22T12:04:22Z</dcterms:created>
  <dc:creator>openpyxl</dc:creator>
  <dc:description/>
  <dc:language>en-US</dc:language>
  <cp:lastModifiedBy/>
  <dcterms:modified xsi:type="dcterms:W3CDTF">2026-08-22T12:05:38Z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