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55CC4AB8-9923-4BB3-9052-C41A4405010B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Tilgungsplan" sheetId="2" r:id="rId2"/>
  </sheets>
  <definedNames>
    <definedName name="_xlnm.Print_Titles" localSheetId="1">Tilgungsplan!$5:$5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0" i="2" l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8" i="2"/>
  <c r="C9" i="2" s="1"/>
  <c r="C7" i="2"/>
  <c r="B7" i="2"/>
  <c r="F6" i="2"/>
  <c r="D6" i="2"/>
  <c r="C6" i="2"/>
  <c r="C19" i="1"/>
  <c r="G7" i="1"/>
  <c r="G6" i="2" l="1"/>
  <c r="B8" i="2"/>
  <c r="H6" i="2"/>
  <c r="B9" i="2" l="1"/>
  <c r="I6" i="2"/>
  <c r="D7" i="2" s="1"/>
  <c r="E6" i="2"/>
  <c r="F7" i="2" l="1"/>
  <c r="G7" i="2"/>
  <c r="B10" i="2"/>
  <c r="H7" i="2" l="1"/>
  <c r="I7" i="2"/>
  <c r="D8" i="2" s="1"/>
  <c r="B11" i="2"/>
  <c r="E7" i="2"/>
  <c r="F8" i="2" l="1"/>
  <c r="G8" i="2"/>
  <c r="H8" i="2"/>
  <c r="B12" i="2"/>
  <c r="B13" i="2" l="1"/>
  <c r="I8" i="2"/>
  <c r="D9" i="2" s="1"/>
  <c r="E8" i="2"/>
  <c r="F9" i="2" l="1"/>
  <c r="B14" i="2"/>
  <c r="B15" i="2" l="1"/>
  <c r="G9" i="2"/>
  <c r="E9" i="2" s="1"/>
  <c r="I9" i="2" l="1"/>
  <c r="D10" i="2" s="1"/>
  <c r="H9" i="2"/>
  <c r="B16" i="2"/>
  <c r="F10" i="2" l="1"/>
  <c r="B17" i="2"/>
  <c r="B18" i="2" l="1"/>
  <c r="G10" i="2"/>
  <c r="E10" i="2" s="1"/>
  <c r="B19" i="2" l="1"/>
  <c r="H10" i="2"/>
  <c r="B20" i="2" l="1"/>
  <c r="I10" i="2"/>
  <c r="D11" i="2" s="1"/>
  <c r="G11" i="2" l="1"/>
  <c r="F11" i="2"/>
  <c r="B21" i="2"/>
  <c r="I11" i="2" l="1"/>
  <c r="D12" i="2" s="1"/>
  <c r="H11" i="2"/>
  <c r="B22" i="2"/>
  <c r="E11" i="2"/>
  <c r="B23" i="2" l="1"/>
  <c r="F12" i="2"/>
  <c r="G12" i="2"/>
  <c r="I12" i="2" s="1"/>
  <c r="D13" i="2" s="1"/>
  <c r="H12" i="2"/>
  <c r="F13" i="2" l="1"/>
  <c r="E12" i="2"/>
  <c r="B24" i="2"/>
  <c r="B25" i="2" l="1"/>
  <c r="G13" i="2"/>
  <c r="H13" i="2" l="1"/>
  <c r="I13" i="2" s="1"/>
  <c r="D14" i="2" s="1"/>
  <c r="E13" i="2"/>
  <c r="B26" i="2"/>
  <c r="F14" i="2" l="1"/>
  <c r="B27" i="2"/>
  <c r="B28" i="2" l="1"/>
  <c r="G14" i="2"/>
  <c r="H14" i="2" l="1"/>
  <c r="I14" i="2" s="1"/>
  <c r="D15" i="2" s="1"/>
  <c r="E14" i="2"/>
  <c r="B29" i="2"/>
  <c r="F15" i="2" l="1"/>
  <c r="B30" i="2"/>
  <c r="B31" i="2" l="1"/>
  <c r="G15" i="2"/>
  <c r="E15" i="2" s="1"/>
  <c r="H15" i="2" l="1"/>
  <c r="I15" i="2" s="1"/>
  <c r="D16" i="2" s="1"/>
  <c r="B32" i="2"/>
  <c r="F16" i="2" l="1"/>
  <c r="B33" i="2"/>
  <c r="B34" i="2" l="1"/>
  <c r="G16" i="2"/>
  <c r="H16" i="2" l="1"/>
  <c r="I16" i="2" s="1"/>
  <c r="D17" i="2" s="1"/>
  <c r="E16" i="2"/>
  <c r="B35" i="2"/>
  <c r="F17" i="2" l="1"/>
  <c r="G17" i="2"/>
  <c r="H17" i="2"/>
  <c r="I17" i="2" s="1"/>
  <c r="D18" i="2" s="1"/>
  <c r="B36" i="2"/>
  <c r="F18" i="2" l="1"/>
  <c r="G18" i="2"/>
  <c r="I18" i="2" s="1"/>
  <c r="D19" i="2" s="1"/>
  <c r="H18" i="2"/>
  <c r="B37" i="2"/>
  <c r="E17" i="2"/>
  <c r="F19" i="2" l="1"/>
  <c r="B38" i="2"/>
  <c r="E18" i="2"/>
  <c r="B39" i="2" l="1"/>
  <c r="G19" i="2"/>
  <c r="H19" i="2" l="1"/>
  <c r="I19" i="2" s="1"/>
  <c r="D20" i="2" s="1"/>
  <c r="E19" i="2"/>
  <c r="B40" i="2"/>
  <c r="F20" i="2" l="1"/>
  <c r="B41" i="2"/>
  <c r="B42" i="2" l="1"/>
  <c r="G20" i="2"/>
  <c r="H20" i="2" l="1"/>
  <c r="I20" i="2" s="1"/>
  <c r="D21" i="2" s="1"/>
  <c r="E20" i="2"/>
  <c r="B43" i="2"/>
  <c r="F21" i="2" l="1"/>
  <c r="B44" i="2"/>
  <c r="B45" i="2" l="1"/>
  <c r="G21" i="2"/>
  <c r="H21" i="2" l="1"/>
  <c r="I21" i="2" s="1"/>
  <c r="D22" i="2" s="1"/>
  <c r="E21" i="2"/>
  <c r="B46" i="2"/>
  <c r="F22" i="2" l="1"/>
  <c r="G22" i="2"/>
  <c r="B47" i="2"/>
  <c r="H22" i="2" l="1"/>
  <c r="I22" i="2" s="1"/>
  <c r="D23" i="2" s="1"/>
  <c r="B48" i="2"/>
  <c r="E22" i="2"/>
  <c r="F23" i="2" l="1"/>
  <c r="B49" i="2"/>
  <c r="B50" i="2" l="1"/>
  <c r="G23" i="2"/>
  <c r="H23" i="2" l="1"/>
  <c r="I23" i="2" s="1"/>
  <c r="D24" i="2" s="1"/>
  <c r="B51" i="2"/>
  <c r="E23" i="2"/>
  <c r="F24" i="2" l="1"/>
  <c r="B52" i="2"/>
  <c r="B53" i="2" l="1"/>
  <c r="G24" i="2"/>
  <c r="H24" i="2" l="1"/>
  <c r="I24" i="2" s="1"/>
  <c r="D25" i="2" s="1"/>
  <c r="E24" i="2"/>
  <c r="B54" i="2"/>
  <c r="F25" i="2" l="1"/>
  <c r="G25" i="2"/>
  <c r="B55" i="2"/>
  <c r="B56" i="2" l="1"/>
  <c r="H25" i="2"/>
  <c r="I25" i="2" s="1"/>
  <c r="D26" i="2" s="1"/>
  <c r="E25" i="2"/>
  <c r="F26" i="2" l="1"/>
  <c r="G26" i="2"/>
  <c r="B57" i="2"/>
  <c r="B58" i="2" l="1"/>
  <c r="H26" i="2"/>
  <c r="I26" i="2" s="1"/>
  <c r="D27" i="2" s="1"/>
  <c r="E26" i="2"/>
  <c r="F27" i="2" l="1"/>
  <c r="G27" i="2"/>
  <c r="I27" i="2" s="1"/>
  <c r="D28" i="2" s="1"/>
  <c r="H27" i="2"/>
  <c r="B59" i="2"/>
  <c r="G28" i="2" l="1"/>
  <c r="F28" i="2"/>
  <c r="B60" i="2"/>
  <c r="E27" i="2"/>
  <c r="B61" i="2" l="1"/>
  <c r="H28" i="2"/>
  <c r="I28" i="2" s="1"/>
  <c r="D29" i="2" s="1"/>
  <c r="E28" i="2"/>
  <c r="F29" i="2" l="1"/>
  <c r="B62" i="2"/>
  <c r="B63" i="2" l="1"/>
  <c r="G29" i="2"/>
  <c r="H29" i="2" l="1"/>
  <c r="I29" i="2" s="1"/>
  <c r="D30" i="2" s="1"/>
  <c r="B64" i="2"/>
  <c r="E29" i="2"/>
  <c r="F30" i="2" l="1"/>
  <c r="G30" i="2"/>
  <c r="B65" i="2"/>
  <c r="B66" i="2" l="1"/>
  <c r="H30" i="2"/>
  <c r="I30" i="2" s="1"/>
  <c r="D31" i="2" s="1"/>
  <c r="E30" i="2"/>
  <c r="F31" i="2" l="1"/>
  <c r="B67" i="2"/>
  <c r="B68" i="2" l="1"/>
  <c r="G31" i="2"/>
  <c r="B69" i="2" l="1"/>
  <c r="H31" i="2"/>
  <c r="I31" i="2" s="1"/>
  <c r="D32" i="2" s="1"/>
  <c r="E31" i="2"/>
  <c r="F32" i="2" l="1"/>
  <c r="G32" i="2"/>
  <c r="H32" i="2" s="1"/>
  <c r="B70" i="2"/>
  <c r="B71" i="2" l="1"/>
  <c r="I32" i="2"/>
  <c r="D33" i="2" s="1"/>
  <c r="E32" i="2"/>
  <c r="F33" i="2" l="1"/>
  <c r="B72" i="2"/>
  <c r="B73" i="2" l="1"/>
  <c r="G33" i="2"/>
  <c r="H33" i="2" l="1"/>
  <c r="I33" i="2" s="1"/>
  <c r="D34" i="2" s="1"/>
  <c r="B74" i="2"/>
  <c r="E33" i="2"/>
  <c r="F34" i="2" l="1"/>
  <c r="B75" i="2"/>
  <c r="B76" i="2" l="1"/>
  <c r="G34" i="2"/>
  <c r="H34" i="2" l="1"/>
  <c r="I34" i="2" s="1"/>
  <c r="D35" i="2" s="1"/>
  <c r="E34" i="2"/>
  <c r="B77" i="2"/>
  <c r="F35" i="2" l="1"/>
  <c r="B78" i="2"/>
  <c r="B79" i="2" l="1"/>
  <c r="G35" i="2"/>
  <c r="H35" i="2" l="1"/>
  <c r="I35" i="2" s="1"/>
  <c r="D36" i="2" s="1"/>
  <c r="E35" i="2"/>
  <c r="B80" i="2"/>
  <c r="F36" i="2" l="1"/>
  <c r="B81" i="2"/>
  <c r="B82" i="2" l="1"/>
  <c r="G36" i="2"/>
  <c r="H36" i="2" l="1"/>
  <c r="I36" i="2" s="1"/>
  <c r="D37" i="2" s="1"/>
  <c r="E36" i="2"/>
  <c r="B83" i="2"/>
  <c r="F37" i="2" l="1"/>
  <c r="G37" i="2"/>
  <c r="H37" i="2"/>
  <c r="I37" i="2" s="1"/>
  <c r="D38" i="2" s="1"/>
  <c r="B84" i="2"/>
  <c r="F38" i="2" l="1"/>
  <c r="B85" i="2"/>
  <c r="E37" i="2"/>
  <c r="B86" i="2" l="1"/>
  <c r="G38" i="2"/>
  <c r="B87" i="2" l="1"/>
  <c r="H38" i="2"/>
  <c r="I38" i="2" s="1"/>
  <c r="D39" i="2" s="1"/>
  <c r="E38" i="2"/>
  <c r="F39" i="2" l="1"/>
  <c r="G39" i="2"/>
  <c r="I39" i="2" s="1"/>
  <c r="D40" i="2" s="1"/>
  <c r="H39" i="2"/>
  <c r="B88" i="2"/>
  <c r="F40" i="2" l="1"/>
  <c r="B89" i="2"/>
  <c r="E39" i="2"/>
  <c r="B90" i="2" l="1"/>
  <c r="G40" i="2"/>
  <c r="H40" i="2" l="1"/>
  <c r="I40" i="2" s="1"/>
  <c r="D41" i="2" s="1"/>
  <c r="E40" i="2"/>
  <c r="B91" i="2"/>
  <c r="F41" i="2" l="1"/>
  <c r="B92" i="2"/>
  <c r="B93" i="2" l="1"/>
  <c r="G41" i="2"/>
  <c r="H41" i="2" l="1"/>
  <c r="I41" i="2" s="1"/>
  <c r="D42" i="2" s="1"/>
  <c r="B94" i="2"/>
  <c r="E41" i="2"/>
  <c r="F42" i="2" l="1"/>
  <c r="G42" i="2"/>
  <c r="I42" i="2" s="1"/>
  <c r="D43" i="2" s="1"/>
  <c r="H42" i="2"/>
  <c r="B95" i="2"/>
  <c r="F43" i="2" l="1"/>
  <c r="B96" i="2"/>
  <c r="E42" i="2"/>
  <c r="B97" i="2" l="1"/>
  <c r="G43" i="2"/>
  <c r="H43" i="2" l="1"/>
  <c r="I43" i="2" s="1"/>
  <c r="D44" i="2" s="1"/>
  <c r="E43" i="2"/>
  <c r="B98" i="2"/>
  <c r="F44" i="2" l="1"/>
  <c r="G44" i="2"/>
  <c r="I44" i="2" s="1"/>
  <c r="D45" i="2" s="1"/>
  <c r="H44" i="2"/>
  <c r="B99" i="2"/>
  <c r="F45" i="2" l="1"/>
  <c r="B100" i="2"/>
  <c r="E44" i="2"/>
  <c r="B101" i="2" l="1"/>
  <c r="G45" i="2"/>
  <c r="H45" i="2" l="1"/>
  <c r="I45" i="2" s="1"/>
  <c r="D46" i="2" s="1"/>
  <c r="E45" i="2"/>
  <c r="B102" i="2"/>
  <c r="F46" i="2" l="1"/>
  <c r="G46" i="2"/>
  <c r="I46" i="2" s="1"/>
  <c r="D47" i="2" s="1"/>
  <c r="H46" i="2"/>
  <c r="B103" i="2"/>
  <c r="F47" i="2" l="1"/>
  <c r="G47" i="2"/>
  <c r="I47" i="2" s="1"/>
  <c r="D48" i="2" s="1"/>
  <c r="H47" i="2"/>
  <c r="B104" i="2"/>
  <c r="E46" i="2"/>
  <c r="F48" i="2" l="1"/>
  <c r="G48" i="2"/>
  <c r="B105" i="2"/>
  <c r="E47" i="2"/>
  <c r="B106" i="2" l="1"/>
  <c r="H48" i="2"/>
  <c r="I48" i="2" s="1"/>
  <c r="D49" i="2" s="1"/>
  <c r="E48" i="2"/>
  <c r="F49" i="2" l="1"/>
  <c r="B107" i="2"/>
  <c r="B108" i="2" l="1"/>
  <c r="G49" i="2"/>
  <c r="H49" i="2" l="1"/>
  <c r="I49" i="2" s="1"/>
  <c r="D50" i="2" s="1"/>
  <c r="E49" i="2"/>
  <c r="B109" i="2"/>
  <c r="F50" i="2" l="1"/>
  <c r="B110" i="2"/>
  <c r="B111" i="2" l="1"/>
  <c r="G50" i="2"/>
  <c r="H50" i="2" l="1"/>
  <c r="I50" i="2" s="1"/>
  <c r="D51" i="2" s="1"/>
  <c r="E50" i="2"/>
  <c r="B112" i="2"/>
  <c r="F51" i="2" l="1"/>
  <c r="G51" i="2"/>
  <c r="I51" i="2" s="1"/>
  <c r="D52" i="2" s="1"/>
  <c r="H51" i="2"/>
  <c r="B113" i="2"/>
  <c r="F52" i="2" l="1"/>
  <c r="G52" i="2"/>
  <c r="H52" i="2"/>
  <c r="I52" i="2" s="1"/>
  <c r="D53" i="2" s="1"/>
  <c r="B114" i="2"/>
  <c r="E51" i="2"/>
  <c r="G53" i="2" l="1"/>
  <c r="F53" i="2"/>
  <c r="B115" i="2"/>
  <c r="E52" i="2"/>
  <c r="B116" i="2" l="1"/>
  <c r="H53" i="2"/>
  <c r="I53" i="2" s="1"/>
  <c r="D54" i="2" s="1"/>
  <c r="E53" i="2"/>
  <c r="F54" i="2" l="1"/>
  <c r="G54" i="2"/>
  <c r="B117" i="2"/>
  <c r="B118" i="2" l="1"/>
  <c r="H54" i="2"/>
  <c r="I54" i="2" s="1"/>
  <c r="D55" i="2" s="1"/>
  <c r="E54" i="2"/>
  <c r="F55" i="2" l="1"/>
  <c r="G55" i="2"/>
  <c r="B119" i="2"/>
  <c r="B120" i="2" l="1"/>
  <c r="H55" i="2"/>
  <c r="I55" i="2" s="1"/>
  <c r="D56" i="2" s="1"/>
  <c r="E55" i="2"/>
  <c r="F56" i="2" l="1"/>
  <c r="G56" i="2"/>
  <c r="B121" i="2"/>
  <c r="B122" i="2" l="1"/>
  <c r="H56" i="2"/>
  <c r="I56" i="2" s="1"/>
  <c r="D57" i="2" s="1"/>
  <c r="E56" i="2"/>
  <c r="F57" i="2" l="1"/>
  <c r="G57" i="2"/>
  <c r="I57" i="2" s="1"/>
  <c r="D58" i="2" s="1"/>
  <c r="H57" i="2"/>
  <c r="B123" i="2"/>
  <c r="F58" i="2" l="1"/>
  <c r="B124" i="2"/>
  <c r="E57" i="2"/>
  <c r="B125" i="2" l="1"/>
  <c r="G58" i="2"/>
  <c r="H58" i="2" l="1"/>
  <c r="I58" i="2" s="1"/>
  <c r="D59" i="2" s="1"/>
  <c r="B126" i="2"/>
  <c r="E58" i="2"/>
  <c r="F59" i="2" l="1"/>
  <c r="G59" i="2"/>
  <c r="I59" i="2" s="1"/>
  <c r="D60" i="2" s="1"/>
  <c r="H59" i="2"/>
  <c r="B127" i="2"/>
  <c r="F60" i="2" l="1"/>
  <c r="G60" i="2"/>
  <c r="I60" i="2" s="1"/>
  <c r="D61" i="2" s="1"/>
  <c r="H60" i="2"/>
  <c r="B128" i="2"/>
  <c r="E59" i="2"/>
  <c r="F61" i="2" l="1"/>
  <c r="B129" i="2"/>
  <c r="E60" i="2"/>
  <c r="B130" i="2" l="1"/>
  <c r="G61" i="2"/>
  <c r="H61" i="2" l="1"/>
  <c r="I61" i="2" s="1"/>
  <c r="D62" i="2" s="1"/>
  <c r="E61" i="2"/>
  <c r="B131" i="2"/>
  <c r="F62" i="2" l="1"/>
  <c r="G62" i="2"/>
  <c r="H62" i="2" s="1"/>
  <c r="B132" i="2"/>
  <c r="I62" i="2" l="1"/>
  <c r="D63" i="2" s="1"/>
  <c r="B133" i="2"/>
  <c r="E62" i="2"/>
  <c r="B134" i="2" l="1"/>
  <c r="F63" i="2"/>
  <c r="G63" i="2" l="1"/>
  <c r="B135" i="2"/>
  <c r="B136" i="2" l="1"/>
  <c r="H63" i="2"/>
  <c r="I63" i="2" s="1"/>
  <c r="D64" i="2" s="1"/>
  <c r="E63" i="2"/>
  <c r="F64" i="2" l="1"/>
  <c r="B137" i="2"/>
  <c r="B138" i="2" l="1"/>
  <c r="G64" i="2"/>
  <c r="H64" i="2" l="1"/>
  <c r="I64" i="2" s="1"/>
  <c r="D65" i="2" s="1"/>
  <c r="E64" i="2"/>
  <c r="B139" i="2"/>
  <c r="F65" i="2" l="1"/>
  <c r="B140" i="2"/>
  <c r="B141" i="2" l="1"/>
  <c r="G65" i="2"/>
  <c r="E65" i="2" s="1"/>
  <c r="B142" i="2" l="1"/>
  <c r="H65" i="2"/>
  <c r="I65" i="2" s="1"/>
  <c r="D66" i="2" s="1"/>
  <c r="F66" i="2" l="1"/>
  <c r="B143" i="2"/>
  <c r="B144" i="2" l="1"/>
  <c r="G66" i="2"/>
  <c r="H66" i="2" l="1"/>
  <c r="I66" i="2" s="1"/>
  <c r="D67" i="2" s="1"/>
  <c r="E66" i="2"/>
  <c r="B145" i="2"/>
  <c r="F67" i="2" l="1"/>
  <c r="G67" i="2"/>
  <c r="H67" i="2"/>
  <c r="I67" i="2" s="1"/>
  <c r="D68" i="2" s="1"/>
  <c r="B146" i="2"/>
  <c r="F68" i="2" l="1"/>
  <c r="B147" i="2"/>
  <c r="E67" i="2"/>
  <c r="B148" i="2" l="1"/>
  <c r="G68" i="2"/>
  <c r="H68" i="2" l="1"/>
  <c r="I68" i="2" s="1"/>
  <c r="D69" i="2" s="1"/>
  <c r="E68" i="2"/>
  <c r="B149" i="2"/>
  <c r="F69" i="2" l="1"/>
  <c r="B150" i="2"/>
  <c r="B151" i="2" l="1"/>
  <c r="G69" i="2"/>
  <c r="H69" i="2" l="1"/>
  <c r="I69" i="2" s="1"/>
  <c r="D70" i="2" s="1"/>
  <c r="B152" i="2"/>
  <c r="E69" i="2"/>
  <c r="F70" i="2" l="1"/>
  <c r="B153" i="2"/>
  <c r="B154" i="2" l="1"/>
  <c r="G70" i="2"/>
  <c r="H70" i="2" l="1"/>
  <c r="I70" i="2" s="1"/>
  <c r="D71" i="2" s="1"/>
  <c r="E70" i="2"/>
  <c r="B155" i="2"/>
  <c r="F71" i="2" l="1"/>
  <c r="B156" i="2"/>
  <c r="B157" i="2" l="1"/>
  <c r="G71" i="2"/>
  <c r="H71" i="2" l="1"/>
  <c r="I71" i="2" s="1"/>
  <c r="D72" i="2" s="1"/>
  <c r="E71" i="2"/>
  <c r="B158" i="2"/>
  <c r="F72" i="2" l="1"/>
  <c r="G72" i="2"/>
  <c r="H72" i="2"/>
  <c r="I72" i="2" s="1"/>
  <c r="D73" i="2" s="1"/>
  <c r="B159" i="2"/>
  <c r="F73" i="2" l="1"/>
  <c r="B160" i="2"/>
  <c r="E72" i="2"/>
  <c r="B161" i="2" l="1"/>
  <c r="G73" i="2"/>
  <c r="H73" i="2" l="1"/>
  <c r="I73" i="2" s="1"/>
  <c r="D74" i="2" s="1"/>
  <c r="E73" i="2"/>
  <c r="B162" i="2"/>
  <c r="F74" i="2" l="1"/>
  <c r="B163" i="2"/>
  <c r="B164" i="2" l="1"/>
  <c r="G74" i="2"/>
  <c r="H74" i="2" l="1"/>
  <c r="I74" i="2" s="1"/>
  <c r="D75" i="2" s="1"/>
  <c r="E74" i="2"/>
  <c r="B165" i="2"/>
  <c r="F75" i="2" l="1"/>
  <c r="B166" i="2"/>
  <c r="B167" i="2" l="1"/>
  <c r="G75" i="2"/>
  <c r="H75" i="2" l="1"/>
  <c r="I75" i="2" s="1"/>
  <c r="D76" i="2" s="1"/>
  <c r="E75" i="2"/>
  <c r="B168" i="2"/>
  <c r="F76" i="2" l="1"/>
  <c r="G76" i="2"/>
  <c r="I76" i="2" s="1"/>
  <c r="D77" i="2" s="1"/>
  <c r="H76" i="2"/>
  <c r="B169" i="2"/>
  <c r="F77" i="2" l="1"/>
  <c r="G77" i="2"/>
  <c r="I77" i="2" s="1"/>
  <c r="D78" i="2" s="1"/>
  <c r="H77" i="2"/>
  <c r="B170" i="2"/>
  <c r="E76" i="2"/>
  <c r="F78" i="2" l="1"/>
  <c r="B171" i="2"/>
  <c r="E77" i="2"/>
  <c r="B172" i="2" l="1"/>
  <c r="G78" i="2"/>
  <c r="H78" i="2" l="1"/>
  <c r="I78" i="2"/>
  <c r="D79" i="2" s="1"/>
  <c r="E78" i="2"/>
  <c r="B173" i="2"/>
  <c r="B174" i="2" l="1"/>
  <c r="F79" i="2"/>
  <c r="G79" i="2" l="1"/>
  <c r="B175" i="2"/>
  <c r="B176" i="2" l="1"/>
  <c r="H79" i="2"/>
  <c r="I79" i="2" s="1"/>
  <c r="D80" i="2" s="1"/>
  <c r="E79" i="2"/>
  <c r="F80" i="2" l="1"/>
  <c r="G80" i="2"/>
  <c r="I80" i="2" s="1"/>
  <c r="D81" i="2" s="1"/>
  <c r="H80" i="2"/>
  <c r="B177" i="2"/>
  <c r="F81" i="2" l="1"/>
  <c r="B178" i="2"/>
  <c r="E80" i="2"/>
  <c r="B179" i="2" l="1"/>
  <c r="G81" i="2"/>
  <c r="H81" i="2" l="1"/>
  <c r="I81" i="2" s="1"/>
  <c r="D82" i="2" s="1"/>
  <c r="E81" i="2"/>
  <c r="B180" i="2"/>
  <c r="F82" i="2" l="1"/>
  <c r="G82" i="2"/>
  <c r="I82" i="2" s="1"/>
  <c r="D83" i="2" s="1"/>
  <c r="H82" i="2"/>
  <c r="B181" i="2"/>
  <c r="F83" i="2" l="1"/>
  <c r="B182" i="2"/>
  <c r="E82" i="2"/>
  <c r="B183" i="2" l="1"/>
  <c r="G83" i="2"/>
  <c r="H83" i="2" l="1"/>
  <c r="I83" i="2" s="1"/>
  <c r="D84" i="2" s="1"/>
  <c r="E83" i="2"/>
  <c r="B184" i="2"/>
  <c r="F84" i="2" l="1"/>
  <c r="B185" i="2"/>
  <c r="B186" i="2" l="1"/>
  <c r="G84" i="2"/>
  <c r="H84" i="2" l="1"/>
  <c r="I84" i="2" s="1"/>
  <c r="D85" i="2" s="1"/>
  <c r="E84" i="2"/>
  <c r="B187" i="2"/>
  <c r="F85" i="2" l="1"/>
  <c r="B188" i="2"/>
  <c r="B189" i="2" l="1"/>
  <c r="G85" i="2"/>
  <c r="H85" i="2" l="1"/>
  <c r="I85" i="2" s="1"/>
  <c r="D86" i="2" s="1"/>
  <c r="E85" i="2"/>
  <c r="B190" i="2"/>
  <c r="F86" i="2" l="1"/>
  <c r="B191" i="2"/>
  <c r="B192" i="2" l="1"/>
  <c r="G86" i="2"/>
  <c r="H86" i="2" l="1"/>
  <c r="I86" i="2" s="1"/>
  <c r="D87" i="2" s="1"/>
  <c r="E86" i="2"/>
  <c r="B193" i="2"/>
  <c r="F87" i="2" l="1"/>
  <c r="G87" i="2"/>
  <c r="I87" i="2" s="1"/>
  <c r="D88" i="2" s="1"/>
  <c r="H87" i="2"/>
  <c r="B194" i="2"/>
  <c r="F88" i="2" l="1"/>
  <c r="B195" i="2"/>
  <c r="E87" i="2"/>
  <c r="B196" i="2" l="1"/>
  <c r="G88" i="2"/>
  <c r="H88" i="2" l="1"/>
  <c r="I88" i="2" s="1"/>
  <c r="D89" i="2" s="1"/>
  <c r="E88" i="2"/>
  <c r="F89" i="2" l="1"/>
  <c r="G89" i="2" l="1"/>
  <c r="H89" i="2" l="1"/>
  <c r="I89" i="2" s="1"/>
  <c r="D90" i="2" s="1"/>
  <c r="E89" i="2"/>
  <c r="F90" i="2" l="1"/>
  <c r="G90" i="2" l="1"/>
  <c r="H90" i="2" l="1"/>
  <c r="I90" i="2" s="1"/>
  <c r="D91" i="2" s="1"/>
  <c r="E90" i="2"/>
  <c r="F91" i="2" l="1"/>
  <c r="G91" i="2" l="1"/>
  <c r="H91" i="2" l="1"/>
  <c r="I91" i="2" s="1"/>
  <c r="D92" i="2" s="1"/>
  <c r="E91" i="2"/>
  <c r="F92" i="2" l="1"/>
  <c r="G92" i="2"/>
  <c r="H92" i="2" l="1"/>
  <c r="I92" i="2" s="1"/>
  <c r="D93" i="2" s="1"/>
  <c r="E92" i="2"/>
  <c r="F93" i="2" l="1"/>
  <c r="G93" i="2" l="1"/>
  <c r="H93" i="2" l="1"/>
  <c r="I93" i="2" s="1"/>
  <c r="D94" i="2" s="1"/>
  <c r="E93" i="2"/>
  <c r="F94" i="2" l="1"/>
  <c r="G94" i="2"/>
  <c r="I94" i="2" s="1"/>
  <c r="D95" i="2" s="1"/>
  <c r="H94" i="2"/>
  <c r="F95" i="2" l="1"/>
  <c r="E94" i="2"/>
  <c r="G95" i="2" l="1"/>
  <c r="H95" i="2" l="1"/>
  <c r="I95" i="2" s="1"/>
  <c r="D96" i="2" s="1"/>
  <c r="E95" i="2"/>
  <c r="F96" i="2" l="1"/>
  <c r="G96" i="2" l="1"/>
  <c r="H96" i="2" l="1"/>
  <c r="I96" i="2" s="1"/>
  <c r="D97" i="2" s="1"/>
  <c r="E96" i="2"/>
  <c r="F97" i="2" l="1"/>
  <c r="G97" i="2"/>
  <c r="I97" i="2" s="1"/>
  <c r="D98" i="2" s="1"/>
  <c r="H97" i="2"/>
  <c r="F98" i="2" l="1"/>
  <c r="G98" i="2"/>
  <c r="H98" i="2"/>
  <c r="I98" i="2" s="1"/>
  <c r="D99" i="2" s="1"/>
  <c r="E97" i="2"/>
  <c r="F99" i="2" l="1"/>
  <c r="E98" i="2"/>
  <c r="G99" i="2" l="1"/>
  <c r="H99" i="2" l="1"/>
  <c r="I99" i="2" s="1"/>
  <c r="D100" i="2" s="1"/>
  <c r="E99" i="2"/>
  <c r="F100" i="2" l="1"/>
  <c r="G100" i="2" l="1"/>
  <c r="H100" i="2" l="1"/>
  <c r="I100" i="2" s="1"/>
  <c r="D101" i="2" s="1"/>
  <c r="E100" i="2"/>
  <c r="F101" i="2" l="1"/>
  <c r="G101" i="2"/>
  <c r="I101" i="2" s="1"/>
  <c r="D102" i="2" s="1"/>
  <c r="H101" i="2"/>
  <c r="F102" i="2" l="1"/>
  <c r="G102" i="2"/>
  <c r="I102" i="2" s="1"/>
  <c r="D103" i="2" s="1"/>
  <c r="H102" i="2"/>
  <c r="E101" i="2"/>
  <c r="F103" i="2" l="1"/>
  <c r="E102" i="2"/>
  <c r="G103" i="2" l="1"/>
  <c r="H103" i="2" l="1"/>
  <c r="I103" i="2" s="1"/>
  <c r="D104" i="2" s="1"/>
  <c r="E103" i="2"/>
  <c r="F104" i="2" l="1"/>
  <c r="G104" i="2" l="1"/>
  <c r="H104" i="2" l="1"/>
  <c r="I104" i="2" s="1"/>
  <c r="D105" i="2" s="1"/>
  <c r="E104" i="2"/>
  <c r="F105" i="2" l="1"/>
  <c r="G105" i="2"/>
  <c r="I105" i="2" s="1"/>
  <c r="D106" i="2" s="1"/>
  <c r="H105" i="2"/>
  <c r="F106" i="2" l="1"/>
  <c r="E105" i="2"/>
  <c r="G106" i="2" l="1"/>
  <c r="H106" i="2" l="1"/>
  <c r="I106" i="2" s="1"/>
  <c r="D107" i="2" s="1"/>
  <c r="E106" i="2"/>
  <c r="F107" i="2" l="1"/>
  <c r="G107" i="2"/>
  <c r="H107" i="2"/>
  <c r="I107" i="2" s="1"/>
  <c r="D108" i="2" s="1"/>
  <c r="F108" i="2" l="1"/>
  <c r="G108" i="2"/>
  <c r="I108" i="2" s="1"/>
  <c r="D109" i="2" s="1"/>
  <c r="H108" i="2"/>
  <c r="E107" i="2"/>
  <c r="F109" i="2" l="1"/>
  <c r="E108" i="2"/>
  <c r="G109" i="2" l="1"/>
  <c r="H109" i="2" l="1"/>
  <c r="I109" i="2" s="1"/>
  <c r="D110" i="2" s="1"/>
  <c r="E109" i="2"/>
  <c r="F110" i="2" l="1"/>
  <c r="G110" i="2" l="1"/>
  <c r="H110" i="2" l="1"/>
  <c r="I110" i="2" s="1"/>
  <c r="D111" i="2" s="1"/>
  <c r="E110" i="2"/>
  <c r="F111" i="2" l="1"/>
  <c r="G111" i="2" l="1"/>
  <c r="H111" i="2" l="1"/>
  <c r="I111" i="2" s="1"/>
  <c r="D112" i="2" s="1"/>
  <c r="E111" i="2"/>
  <c r="F112" i="2" l="1"/>
  <c r="G112" i="2"/>
  <c r="I112" i="2" s="1"/>
  <c r="D113" i="2" s="1"/>
  <c r="H112" i="2"/>
  <c r="F113" i="2" l="1"/>
  <c r="E112" i="2"/>
  <c r="G113" i="2" l="1"/>
  <c r="H113" i="2" l="1"/>
  <c r="I113" i="2" s="1"/>
  <c r="D114" i="2" s="1"/>
  <c r="E113" i="2"/>
  <c r="F114" i="2" l="1"/>
  <c r="G114" i="2" l="1"/>
  <c r="H114" i="2" l="1"/>
  <c r="I114" i="2" s="1"/>
  <c r="D115" i="2" s="1"/>
  <c r="E114" i="2"/>
  <c r="F115" i="2" l="1"/>
  <c r="G115" i="2" l="1"/>
  <c r="H115" i="2" l="1"/>
  <c r="I115" i="2" s="1"/>
  <c r="D116" i="2" s="1"/>
  <c r="E115" i="2"/>
  <c r="F116" i="2" l="1"/>
  <c r="G116" i="2" l="1"/>
  <c r="H116" i="2" l="1"/>
  <c r="I116" i="2" s="1"/>
  <c r="D117" i="2" s="1"/>
  <c r="E116" i="2"/>
  <c r="F117" i="2" l="1"/>
  <c r="G117" i="2"/>
  <c r="H117" i="2"/>
  <c r="I117" i="2" s="1"/>
  <c r="D118" i="2" s="1"/>
  <c r="F118" i="2" l="1"/>
  <c r="E117" i="2"/>
  <c r="G118" i="2" l="1"/>
  <c r="H118" i="2" l="1"/>
  <c r="I118" i="2" s="1"/>
  <c r="D119" i="2" s="1"/>
  <c r="E118" i="2"/>
  <c r="F119" i="2" l="1"/>
  <c r="G119" i="2" l="1"/>
  <c r="H119" i="2" l="1"/>
  <c r="I119" i="2" s="1"/>
  <c r="D120" i="2" s="1"/>
  <c r="E119" i="2"/>
  <c r="F120" i="2" l="1"/>
  <c r="G120" i="2" l="1"/>
  <c r="H120" i="2" l="1"/>
  <c r="I120" i="2" s="1"/>
  <c r="D121" i="2" s="1"/>
  <c r="E120" i="2"/>
  <c r="F121" i="2" l="1"/>
  <c r="G121" i="2" l="1"/>
  <c r="H121" i="2" l="1"/>
  <c r="I121" i="2" s="1"/>
  <c r="D122" i="2" s="1"/>
  <c r="E121" i="2"/>
  <c r="F122" i="2" l="1"/>
  <c r="G122" i="2"/>
  <c r="I122" i="2" s="1"/>
  <c r="D123" i="2" s="1"/>
  <c r="H122" i="2"/>
  <c r="F123" i="2" l="1"/>
  <c r="E122" i="2"/>
  <c r="G123" i="2" l="1"/>
  <c r="H123" i="2" l="1"/>
  <c r="I123" i="2" s="1"/>
  <c r="D124" i="2" s="1"/>
  <c r="E123" i="2"/>
  <c r="F124" i="2" l="1"/>
  <c r="G124" i="2" l="1"/>
  <c r="H124" i="2" l="1"/>
  <c r="I124" i="2" s="1"/>
  <c r="D125" i="2" s="1"/>
  <c r="E124" i="2"/>
  <c r="F125" i="2" l="1"/>
  <c r="G125" i="2" l="1"/>
  <c r="H125" i="2" l="1"/>
  <c r="I125" i="2" s="1"/>
  <c r="D126" i="2" s="1"/>
  <c r="E125" i="2"/>
  <c r="F126" i="2" l="1"/>
  <c r="G126" i="2"/>
  <c r="I126" i="2" s="1"/>
  <c r="D127" i="2" s="1"/>
  <c r="H126" i="2"/>
  <c r="F127" i="2" l="1"/>
  <c r="G127" i="2"/>
  <c r="I127" i="2" s="1"/>
  <c r="D128" i="2" s="1"/>
  <c r="H127" i="2"/>
  <c r="E126" i="2"/>
  <c r="F128" i="2" l="1"/>
  <c r="E127" i="2"/>
  <c r="G128" i="2" l="1"/>
  <c r="H128" i="2" l="1"/>
  <c r="I128" i="2" s="1"/>
  <c r="D129" i="2" s="1"/>
  <c r="E128" i="2"/>
  <c r="F129" i="2" l="1"/>
  <c r="G129" i="2" l="1"/>
  <c r="H129" i="2" l="1"/>
  <c r="I129" i="2" s="1"/>
  <c r="D130" i="2" s="1"/>
  <c r="E129" i="2"/>
  <c r="F130" i="2" l="1"/>
  <c r="G130" i="2"/>
  <c r="I130" i="2" s="1"/>
  <c r="D131" i="2" s="1"/>
  <c r="H130" i="2"/>
  <c r="F131" i="2" l="1"/>
  <c r="E130" i="2"/>
  <c r="G131" i="2" l="1"/>
  <c r="H131" i="2" l="1"/>
  <c r="I131" i="2" s="1"/>
  <c r="D132" i="2" s="1"/>
  <c r="E131" i="2"/>
  <c r="F132" i="2" l="1"/>
  <c r="G132" i="2"/>
  <c r="I132" i="2" s="1"/>
  <c r="D133" i="2" s="1"/>
  <c r="H132" i="2"/>
  <c r="F133" i="2" l="1"/>
  <c r="E132" i="2"/>
  <c r="G133" i="2" l="1"/>
  <c r="H133" i="2" l="1"/>
  <c r="I133" i="2" s="1"/>
  <c r="D134" i="2" s="1"/>
  <c r="E133" i="2"/>
  <c r="F134" i="2" l="1"/>
  <c r="G134" i="2" l="1"/>
  <c r="H134" i="2" l="1"/>
  <c r="I134" i="2" s="1"/>
  <c r="D135" i="2" s="1"/>
  <c r="E134" i="2"/>
  <c r="F135" i="2" l="1"/>
  <c r="G135" i="2" l="1"/>
  <c r="H135" i="2" l="1"/>
  <c r="I135" i="2" s="1"/>
  <c r="D136" i="2" s="1"/>
  <c r="E135" i="2"/>
  <c r="F136" i="2" l="1"/>
  <c r="G136" i="2" l="1"/>
  <c r="H136" i="2" l="1"/>
  <c r="I136" i="2" s="1"/>
  <c r="D137" i="2" s="1"/>
  <c r="E136" i="2"/>
  <c r="F137" i="2" l="1"/>
  <c r="G137" i="2"/>
  <c r="I137" i="2" s="1"/>
  <c r="D138" i="2" s="1"/>
  <c r="H137" i="2"/>
  <c r="F138" i="2" l="1"/>
  <c r="E137" i="2"/>
  <c r="G138" i="2" l="1"/>
  <c r="H138" i="2" l="1"/>
  <c r="I138" i="2" s="1"/>
  <c r="D139" i="2" s="1"/>
  <c r="E138" i="2"/>
  <c r="F139" i="2" l="1"/>
  <c r="G139" i="2" l="1"/>
  <c r="H139" i="2" l="1"/>
  <c r="I139" i="2" s="1"/>
  <c r="D140" i="2" s="1"/>
  <c r="E139" i="2"/>
  <c r="F140" i="2" l="1"/>
  <c r="G140" i="2" l="1"/>
  <c r="H140" i="2" l="1"/>
  <c r="I140" i="2" s="1"/>
  <c r="D141" i="2" s="1"/>
  <c r="E140" i="2"/>
  <c r="F141" i="2" l="1"/>
  <c r="G141" i="2" l="1"/>
  <c r="H141" i="2" l="1"/>
  <c r="I141" i="2" s="1"/>
  <c r="D142" i="2" s="1"/>
  <c r="E141" i="2"/>
  <c r="F142" i="2" l="1"/>
  <c r="G142" i="2"/>
  <c r="I142" i="2" s="1"/>
  <c r="D143" i="2" s="1"/>
  <c r="H142" i="2"/>
  <c r="F143" i="2" l="1"/>
  <c r="E142" i="2"/>
  <c r="G143" i="2" l="1"/>
  <c r="H143" i="2" l="1"/>
  <c r="I143" i="2" s="1"/>
  <c r="D144" i="2" s="1"/>
  <c r="E143" i="2"/>
  <c r="F144" i="2" l="1"/>
  <c r="G144" i="2" l="1"/>
  <c r="H144" i="2" l="1"/>
  <c r="I144" i="2" s="1"/>
  <c r="D145" i="2" s="1"/>
  <c r="E144" i="2"/>
  <c r="F145" i="2" l="1"/>
  <c r="G145" i="2" l="1"/>
  <c r="H145" i="2" l="1"/>
  <c r="I145" i="2" s="1"/>
  <c r="D146" i="2" s="1"/>
  <c r="E145" i="2"/>
  <c r="F146" i="2" l="1"/>
  <c r="G146" i="2" l="1"/>
  <c r="H146" i="2" l="1"/>
  <c r="I146" i="2" s="1"/>
  <c r="D147" i="2" s="1"/>
  <c r="E146" i="2"/>
  <c r="F147" i="2" l="1"/>
  <c r="G147" i="2"/>
  <c r="I147" i="2" s="1"/>
  <c r="D148" i="2" s="1"/>
  <c r="H147" i="2"/>
  <c r="F148" i="2" l="1"/>
  <c r="E147" i="2"/>
  <c r="G148" i="2" l="1"/>
  <c r="H148" i="2" l="1"/>
  <c r="I148" i="2" s="1"/>
  <c r="D149" i="2" s="1"/>
  <c r="E148" i="2"/>
  <c r="F149" i="2" l="1"/>
  <c r="G149" i="2" l="1"/>
  <c r="H149" i="2" l="1"/>
  <c r="I149" i="2" s="1"/>
  <c r="D150" i="2" s="1"/>
  <c r="E149" i="2"/>
  <c r="F150" i="2" l="1"/>
  <c r="G150" i="2" l="1"/>
  <c r="H150" i="2" l="1"/>
  <c r="I150" i="2" s="1"/>
  <c r="D151" i="2" s="1"/>
  <c r="E150" i="2"/>
  <c r="F151" i="2" l="1"/>
  <c r="G151" i="2" l="1"/>
  <c r="H151" i="2" l="1"/>
  <c r="I151" i="2" s="1"/>
  <c r="D152" i="2" s="1"/>
  <c r="E151" i="2"/>
  <c r="F152" i="2" l="1"/>
  <c r="G152" i="2"/>
  <c r="I152" i="2" s="1"/>
  <c r="D153" i="2" s="1"/>
  <c r="H152" i="2"/>
  <c r="F153" i="2" l="1"/>
  <c r="G153" i="2"/>
  <c r="H153" i="2"/>
  <c r="I153" i="2" s="1"/>
  <c r="D154" i="2" s="1"/>
  <c r="E152" i="2"/>
  <c r="F154" i="2" l="1"/>
  <c r="E153" i="2"/>
  <c r="G154" i="2" l="1"/>
  <c r="H154" i="2" l="1"/>
  <c r="I154" i="2" s="1"/>
  <c r="D155" i="2" s="1"/>
  <c r="E154" i="2"/>
  <c r="F155" i="2" l="1"/>
  <c r="G155" i="2"/>
  <c r="I155" i="2" s="1"/>
  <c r="D156" i="2" s="1"/>
  <c r="H155" i="2"/>
  <c r="F156" i="2" l="1"/>
  <c r="E155" i="2"/>
  <c r="G156" i="2" l="1"/>
  <c r="H156" i="2" l="1"/>
  <c r="I156" i="2" s="1"/>
  <c r="D157" i="2" s="1"/>
  <c r="E156" i="2"/>
  <c r="F157" i="2" l="1"/>
  <c r="G157" i="2"/>
  <c r="I157" i="2" s="1"/>
  <c r="D158" i="2" s="1"/>
  <c r="H157" i="2"/>
  <c r="F158" i="2" l="1"/>
  <c r="E157" i="2"/>
  <c r="G158" i="2" l="1"/>
  <c r="H158" i="2" l="1"/>
  <c r="I158" i="2" s="1"/>
  <c r="D159" i="2" s="1"/>
  <c r="E158" i="2"/>
  <c r="F159" i="2" l="1"/>
  <c r="G159" i="2"/>
  <c r="H159" i="2"/>
  <c r="I159" i="2" s="1"/>
  <c r="D160" i="2" s="1"/>
  <c r="F160" i="2" l="1"/>
  <c r="E159" i="2"/>
  <c r="G160" i="2" l="1"/>
  <c r="H160" i="2" l="1"/>
  <c r="I160" i="2" s="1"/>
  <c r="D161" i="2" s="1"/>
  <c r="E160" i="2"/>
  <c r="F161" i="2" l="1"/>
  <c r="G161" i="2"/>
  <c r="I161" i="2" s="1"/>
  <c r="D162" i="2" s="1"/>
  <c r="H161" i="2"/>
  <c r="F162" i="2" l="1"/>
  <c r="G162" i="2"/>
  <c r="I162" i="2" s="1"/>
  <c r="D163" i="2" s="1"/>
  <c r="H162" i="2"/>
  <c r="E161" i="2"/>
  <c r="F163" i="2" l="1"/>
  <c r="E162" i="2"/>
  <c r="G163" i="2" l="1"/>
  <c r="H163" i="2" l="1"/>
  <c r="I163" i="2" s="1"/>
  <c r="D164" i="2" s="1"/>
  <c r="E163" i="2"/>
  <c r="F164" i="2" l="1"/>
  <c r="G164" i="2" l="1"/>
  <c r="H164" i="2" l="1"/>
  <c r="I164" i="2" s="1"/>
  <c r="D165" i="2" s="1"/>
  <c r="E164" i="2"/>
  <c r="F165" i="2" l="1"/>
  <c r="G165" i="2"/>
  <c r="I165" i="2" s="1"/>
  <c r="D166" i="2" s="1"/>
  <c r="H165" i="2"/>
  <c r="F166" i="2" l="1"/>
  <c r="G166" i="2"/>
  <c r="I166" i="2" s="1"/>
  <c r="D167" i="2" s="1"/>
  <c r="H166" i="2"/>
  <c r="E165" i="2"/>
  <c r="F167" i="2" l="1"/>
  <c r="G167" i="2"/>
  <c r="I167" i="2" s="1"/>
  <c r="D168" i="2" s="1"/>
  <c r="H167" i="2"/>
  <c r="E166" i="2"/>
  <c r="F168" i="2" l="1"/>
  <c r="E167" i="2"/>
  <c r="G168" i="2" l="1"/>
  <c r="H168" i="2" l="1"/>
  <c r="I168" i="2" s="1"/>
  <c r="D169" i="2" s="1"/>
  <c r="E168" i="2"/>
  <c r="F169" i="2" l="1"/>
  <c r="G169" i="2" l="1"/>
  <c r="H169" i="2" l="1"/>
  <c r="I169" i="2" s="1"/>
  <c r="D170" i="2" s="1"/>
  <c r="E169" i="2"/>
  <c r="F170" i="2" l="1"/>
  <c r="G170" i="2" l="1"/>
  <c r="H170" i="2" l="1"/>
  <c r="I170" i="2" s="1"/>
  <c r="D171" i="2" s="1"/>
  <c r="E170" i="2"/>
  <c r="F171" i="2" l="1"/>
  <c r="G171" i="2" l="1"/>
  <c r="H171" i="2" l="1"/>
  <c r="I171" i="2" s="1"/>
  <c r="D172" i="2" s="1"/>
  <c r="E171" i="2"/>
  <c r="F172" i="2" l="1"/>
  <c r="G172" i="2" l="1"/>
  <c r="H172" i="2" l="1"/>
  <c r="I172" i="2" s="1"/>
  <c r="D173" i="2" s="1"/>
  <c r="E172" i="2"/>
  <c r="G173" i="2" l="1"/>
  <c r="F173" i="2"/>
  <c r="E173" i="2" l="1"/>
  <c r="H173" i="2"/>
  <c r="I173" i="2" s="1"/>
  <c r="D174" i="2" s="1"/>
  <c r="F174" i="2" l="1"/>
  <c r="G174" i="2" l="1"/>
  <c r="H174" i="2" l="1"/>
  <c r="I174" i="2" s="1"/>
  <c r="D175" i="2" s="1"/>
  <c r="E174" i="2"/>
  <c r="F175" i="2" l="1"/>
  <c r="G175" i="2" l="1"/>
  <c r="H175" i="2" l="1"/>
  <c r="I175" i="2" s="1"/>
  <c r="D176" i="2" s="1"/>
  <c r="E175" i="2"/>
  <c r="F176" i="2" l="1"/>
  <c r="G176" i="2" l="1"/>
  <c r="H176" i="2" l="1"/>
  <c r="I176" i="2" s="1"/>
  <c r="D177" i="2" s="1"/>
  <c r="E176" i="2"/>
  <c r="F177" i="2" l="1"/>
  <c r="G177" i="2"/>
  <c r="H177" i="2" l="1"/>
  <c r="I177" i="2" s="1"/>
  <c r="D178" i="2" s="1"/>
  <c r="E177" i="2"/>
  <c r="F178" i="2" l="1"/>
  <c r="G178" i="2"/>
  <c r="H178" i="2" l="1"/>
  <c r="I178" i="2" s="1"/>
  <c r="D179" i="2" s="1"/>
  <c r="E178" i="2"/>
  <c r="F179" i="2" l="1"/>
  <c r="G179" i="2"/>
  <c r="H179" i="2" l="1"/>
  <c r="I179" i="2" s="1"/>
  <c r="D180" i="2" s="1"/>
  <c r="E179" i="2"/>
  <c r="F180" i="2" l="1"/>
  <c r="G180" i="2" l="1"/>
  <c r="H180" i="2" l="1"/>
  <c r="I180" i="2" s="1"/>
  <c r="D181" i="2" s="1"/>
  <c r="E180" i="2"/>
  <c r="F181" i="2" l="1"/>
  <c r="G181" i="2"/>
  <c r="I181" i="2" s="1"/>
  <c r="D182" i="2" s="1"/>
  <c r="H181" i="2"/>
  <c r="F182" i="2" l="1"/>
  <c r="G182" i="2"/>
  <c r="I182" i="2" s="1"/>
  <c r="D183" i="2" s="1"/>
  <c r="H182" i="2"/>
  <c r="E181" i="2"/>
  <c r="F183" i="2" l="1"/>
  <c r="E182" i="2"/>
  <c r="G183" i="2" l="1"/>
  <c r="H183" i="2" l="1"/>
  <c r="I183" i="2" s="1"/>
  <c r="D184" i="2" s="1"/>
  <c r="E183" i="2"/>
  <c r="F184" i="2" l="1"/>
  <c r="G184" i="2" l="1"/>
  <c r="H184" i="2" l="1"/>
  <c r="I184" i="2" s="1"/>
  <c r="D185" i="2" s="1"/>
  <c r="E184" i="2"/>
  <c r="F185" i="2" l="1"/>
  <c r="G185" i="2" l="1"/>
  <c r="H185" i="2" l="1"/>
  <c r="I185" i="2" s="1"/>
  <c r="D186" i="2" s="1"/>
  <c r="E185" i="2"/>
  <c r="F186" i="2" l="1"/>
  <c r="G186" i="2" l="1"/>
  <c r="H186" i="2" l="1"/>
  <c r="I186" i="2" s="1"/>
  <c r="D187" i="2" s="1"/>
  <c r="E186" i="2"/>
  <c r="F187" i="2" l="1"/>
  <c r="G187" i="2"/>
  <c r="H187" i="2" l="1"/>
  <c r="I187" i="2" s="1"/>
  <c r="D188" i="2" s="1"/>
  <c r="E187" i="2"/>
  <c r="F188" i="2" l="1"/>
  <c r="G188" i="2" l="1"/>
  <c r="H188" i="2" l="1"/>
  <c r="I188" i="2" s="1"/>
  <c r="D189" i="2" s="1"/>
  <c r="E188" i="2"/>
  <c r="F189" i="2" l="1"/>
  <c r="G189" i="2" l="1"/>
  <c r="H189" i="2" l="1"/>
  <c r="I189" i="2" s="1"/>
  <c r="D190" i="2" s="1"/>
  <c r="E189" i="2"/>
  <c r="F190" i="2" l="1"/>
  <c r="G190" i="2"/>
  <c r="H190" i="2" l="1"/>
  <c r="I190" i="2" s="1"/>
  <c r="D191" i="2" s="1"/>
  <c r="E190" i="2"/>
  <c r="F191" i="2" l="1"/>
  <c r="G191" i="2" l="1"/>
  <c r="H191" i="2" l="1"/>
  <c r="I191" i="2" s="1"/>
  <c r="D192" i="2" s="1"/>
  <c r="E191" i="2"/>
  <c r="F192" i="2" l="1"/>
  <c r="G192" i="2"/>
  <c r="H192" i="2" l="1"/>
  <c r="I192" i="2" s="1"/>
  <c r="D193" i="2" s="1"/>
  <c r="E192" i="2"/>
  <c r="F193" i="2" l="1"/>
  <c r="G193" i="2"/>
  <c r="I193" i="2" s="1"/>
  <c r="D194" i="2" s="1"/>
  <c r="H193" i="2"/>
  <c r="F194" i="2" l="1"/>
  <c r="E193" i="2"/>
  <c r="G194" i="2" l="1"/>
  <c r="H194" i="2" l="1"/>
  <c r="I194" i="2" s="1"/>
  <c r="D195" i="2" s="1"/>
  <c r="E194" i="2"/>
  <c r="F195" i="2" l="1"/>
  <c r="G195" i="2" l="1"/>
  <c r="H195" i="2" l="1"/>
  <c r="I195" i="2" s="1"/>
  <c r="D196" i="2" s="1"/>
  <c r="E195" i="2"/>
  <c r="F196" i="2" l="1"/>
  <c r="D25" i="1" l="1"/>
  <c r="D27" i="1"/>
  <c r="D26" i="1"/>
  <c r="D30" i="1"/>
  <c r="D23" i="1"/>
  <c r="D33" i="1"/>
  <c r="D20" i="1"/>
  <c r="G11" i="1"/>
  <c r="G13" i="1" s="1"/>
  <c r="D29" i="1"/>
  <c r="D21" i="1"/>
  <c r="F197" i="2"/>
  <c r="D34" i="1"/>
  <c r="D22" i="1"/>
  <c r="D32" i="1"/>
  <c r="D31" i="1"/>
  <c r="D28" i="1"/>
  <c r="D19" i="1"/>
  <c r="D24" i="1"/>
  <c r="G196" i="2"/>
  <c r="H19" i="1" l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D35" i="1"/>
  <c r="E25" i="1"/>
  <c r="E33" i="1"/>
  <c r="E29" i="1"/>
  <c r="E28" i="1"/>
  <c r="E26" i="1"/>
  <c r="E31" i="1"/>
  <c r="E21" i="1"/>
  <c r="E23" i="1"/>
  <c r="E20" i="1"/>
  <c r="G197" i="2"/>
  <c r="E30" i="1"/>
  <c r="E27" i="1"/>
  <c r="E24" i="1"/>
  <c r="E34" i="1"/>
  <c r="E32" i="1"/>
  <c r="E22" i="1"/>
  <c r="E19" i="1"/>
  <c r="I196" i="2"/>
  <c r="H196" i="2"/>
  <c r="E196" i="2"/>
  <c r="E35" i="1" l="1"/>
  <c r="E197" i="2"/>
  <c r="G8" i="1"/>
  <c r="F25" i="1"/>
  <c r="F30" i="1"/>
  <c r="F26" i="1"/>
  <c r="F22" i="1"/>
  <c r="F28" i="1"/>
  <c r="F34" i="1"/>
  <c r="H197" i="2"/>
  <c r="F20" i="1"/>
  <c r="F33" i="1"/>
  <c r="F23" i="1"/>
  <c r="F24" i="1"/>
  <c r="F21" i="1"/>
  <c r="F31" i="1"/>
  <c r="F29" i="1"/>
  <c r="F27" i="1"/>
  <c r="G12" i="1"/>
  <c r="F32" i="1"/>
  <c r="F19" i="1"/>
  <c r="G9" i="1" l="1"/>
  <c r="G10" i="1"/>
  <c r="F35" i="1"/>
  <c r="G19" i="1"/>
  <c r="C20" i="1" s="1"/>
  <c r="G20" i="1" s="1"/>
  <c r="C21" i="1" s="1"/>
  <c r="G21" i="1" s="1"/>
  <c r="C22" i="1" s="1"/>
  <c r="G22" i="1" s="1"/>
  <c r="C23" i="1" s="1"/>
  <c r="G23" i="1" s="1"/>
  <c r="C24" i="1" s="1"/>
  <c r="G24" i="1" s="1"/>
  <c r="C25" i="1" s="1"/>
  <c r="G25" i="1" s="1"/>
  <c r="C26" i="1" s="1"/>
  <c r="G26" i="1" s="1"/>
  <c r="C27" i="1" s="1"/>
  <c r="G27" i="1" s="1"/>
  <c r="C28" i="1" s="1"/>
  <c r="G28" i="1" s="1"/>
  <c r="C29" i="1" s="1"/>
  <c r="G29" i="1" s="1"/>
  <c r="C30" i="1" s="1"/>
  <c r="G30" i="1" s="1"/>
  <c r="C31" i="1" s="1"/>
  <c r="G31" i="1" s="1"/>
  <c r="C32" i="1" s="1"/>
  <c r="G32" i="1" s="1"/>
  <c r="C33" i="1" s="1"/>
  <c r="G33" i="1" s="1"/>
  <c r="C34" i="1" s="1"/>
  <c r="G34" i="1" s="1"/>
</calcChain>
</file>

<file path=xl/sharedStrings.xml><?xml version="1.0" encoding="utf-8"?>
<sst xmlns="http://schemas.openxmlformats.org/spreadsheetml/2006/main" count="44" uniqueCount="41">
  <si>
    <t>ZINS- UND TILGUNGSPLAN</t>
  </si>
  <si>
    <t>Annuitätendarlehen · Konditionen und Ergebnisübersicht</t>
  </si>
  <si>
    <t>DARLEHENSKONDITIONEN</t>
  </si>
  <si>
    <t>ERGEBNISÜBERSICHT</t>
  </si>
  <si>
    <t>Darlehensbetrag</t>
  </si>
  <si>
    <t>Monatliche Rate (Annuität)</t>
  </si>
  <si>
    <t>Sollzinssatz p. a.</t>
  </si>
  <si>
    <t>Anzahl der Raten</t>
  </si>
  <si>
    <t>Anfängliche Tilgung p. a.</t>
  </si>
  <si>
    <t>Voraussichtliche Laufzeit</t>
  </si>
  <si>
    <t>Jährliche Sondertilgung</t>
  </si>
  <si>
    <t>Voraussichtliche Volltilgung</t>
  </si>
  <si>
    <t>Beginn der Rückzahlung</t>
  </si>
  <si>
    <t>Summe der Zinsen</t>
  </si>
  <si>
    <t>Zinsbindung in Jahren</t>
  </si>
  <si>
    <t>Summe der Sondertilgungen</t>
  </si>
  <si>
    <t>Zahlungsrhythmus</t>
  </si>
  <si>
    <t>monatlich</t>
  </si>
  <si>
    <t>Gesamtaufwand (inkl. Zinsen)</t>
  </si>
  <si>
    <t>Farblich hinterlegte Felder sind Eingabefelder und können individuell angepasst werden. Alle übrigen Werte werden automatisch berechnet.</t>
  </si>
  <si>
    <t>JAHRESÜBERSICHT</t>
  </si>
  <si>
    <t>Jahr</t>
  </si>
  <si>
    <t>Restschuld
(Beginn)</t>
  </si>
  <si>
    <t>Zinsen p. a.</t>
  </si>
  <si>
    <t>Tilgung p. a.</t>
  </si>
  <si>
    <t>Sonder-
tilgung p. a.</t>
  </si>
  <si>
    <t>Restschuld
(Ende)</t>
  </si>
  <si>
    <t>Kumulierte
Zinsen</t>
  </si>
  <si>
    <t>Summe</t>
  </si>
  <si>
    <t>Berechnungsgrundlage: Annuitätendarlehen mit konstanter Monatsrate; die Zinsen werden jeweils auf die aktuelle Restschuld berechnet.</t>
  </si>
  <si>
    <t>Sondertilgungen werden zum Ende jedes Kalenderjahres berücksichtigt und sind laut Kreditvertrag häufig auf 5 % der Darlehenssumme p. a. begrenzt.</t>
  </si>
  <si>
    <t>Der Detailplan mit allen Monatsraten befindet sich im Arbeitsblatt „Tilgungsplan“.</t>
  </si>
  <si>
    <t>TILGUNGSPLAN – MONATLICHE ÜBERSICHT</t>
  </si>
  <si>
    <t>Aufteilung jeder Rate in Zins- und Tilgungsanteil · Restschuldentwicklung</t>
  </si>
  <si>
    <t>Nr.</t>
  </si>
  <si>
    <t>Fälligkeit</t>
  </si>
  <si>
    <t>Rate
(Annuität)</t>
  </si>
  <si>
    <t>davon
Zinsen</t>
  </si>
  <si>
    <t>davon
Tilgung</t>
  </si>
  <si>
    <t>Sonder-
tilgung</t>
  </si>
  <si>
    <t>Hinweis: Die Rate (Annuität) bleibt konstant; mit sinkender Restschuld verringert sich der Zinsanteil, während der Tilgungsanteil steigt. Sondertilgungen jeweils zum Jahresende.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</si>
</sst>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dd\.mm\.yyyy"/>
    <numFmt numFmtId="166" formatCode="#,##0.00&quot; €&quot;;\-#,##0.00&quot; €&quot;;\–"/>
  </numFmts>
  <fonts count="17" x14ac:knownFonts="1">
    <font>
      <sz val="11"/>
      <color theme="1"/>
      <name val="Calibri"/>
      <family val="2"/>
      <charset val="1"/>
    </font>
    <font>
      <b/>
      <sz val="22"/>
      <color rgb="FF16324F"/>
      <name val="Calibri"/>
      <charset val="1"/>
    </font>
    <font>
      <i/>
      <sz val="11"/>
      <color rgb="FF5B6B7A"/>
      <name val="Calibri"/>
      <charset val="1"/>
    </font>
    <font>
      <b/>
      <sz val="11"/>
      <color rgb="FFFFFFFF"/>
      <name val="Calibri"/>
      <charset val="1"/>
    </font>
    <font>
      <sz val="10"/>
      <color rgb="FF1A2733"/>
      <name val="Calibri"/>
      <charset val="1"/>
    </font>
    <font>
      <b/>
      <sz val="10"/>
      <color rgb="FF16324F"/>
      <name val="Calibri"/>
      <charset val="1"/>
    </font>
    <font>
      <b/>
      <sz val="11"/>
      <color rgb="FF16324F"/>
      <name val="Calibri"/>
      <charset val="1"/>
    </font>
    <font>
      <b/>
      <sz val="10"/>
      <color rgb="FF1A2733"/>
      <name val="Calibri"/>
      <charset val="1"/>
    </font>
    <font>
      <i/>
      <sz val="9"/>
      <color rgb="FF5B6B7A"/>
      <name val="Calibri"/>
      <charset val="1"/>
    </font>
    <font>
      <b/>
      <sz val="10"/>
      <color rgb="FFFFFFFF"/>
      <name val="Calibri"/>
      <charset val="1"/>
    </font>
    <font>
      <i/>
      <sz val="8.5"/>
      <color rgb="FF6E7B88"/>
      <name val="Calibri"/>
      <charset val="1"/>
    </font>
    <font>
      <b/>
      <sz val="18"/>
      <color rgb="FF16324F"/>
      <name val="Calibri"/>
      <charset val="1"/>
    </font>
    <font>
      <i/>
      <sz val="10"/>
      <color rgb="FF5B6B7A"/>
      <name val="Calibri"/>
      <charset val="1"/>
    </font>
    <font>
      <sz val="9"/>
      <color rgb="FF5B6B7A"/>
      <name val="Calibri"/>
      <charset val="1"/>
    </font>
    <font>
      <sz val="9"/>
      <color rgb="FF1A2733"/>
      <name val="Calibri"/>
      <charset val="1"/>
    </font>
    <font>
      <b/>
      <sz val="9"/>
      <color rgb="FF16324F"/>
      <name val="Calibri"/>
      <charset val="1"/>
    </font>
    <font>
      <b/>
      <sz val="9"/>
      <color rgb="FFA87F2C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C79A3C"/>
        <bgColor rgb="FFD9B45B"/>
      </patternFill>
    </fill>
    <fill>
      <patternFill patternType="solid">
        <fgColor rgb="FF16324F"/>
        <bgColor rgb="FF1A2733"/>
      </patternFill>
    </fill>
    <fill>
      <patternFill patternType="solid">
        <fgColor rgb="FFFBEFCE"/>
        <bgColor rgb="FFEEF3F8"/>
      </patternFill>
    </fill>
    <fill>
      <patternFill patternType="solid">
        <fgColor rgb="FFDDE7F1"/>
        <bgColor rgb="FFEEF3F8"/>
      </patternFill>
    </fill>
    <fill>
      <patternFill patternType="solid">
        <fgColor rgb="FFF2F6FA"/>
        <bgColor rgb="FFEEF3F8"/>
      </patternFill>
    </fill>
    <fill>
      <patternFill patternType="solid">
        <fgColor rgb="FFFFFFFF"/>
        <bgColor rgb="FFF2F6FA"/>
      </patternFill>
    </fill>
    <fill>
      <patternFill patternType="solid">
        <fgColor rgb="FF1E4A73"/>
        <bgColor rgb="FF16324F"/>
      </patternFill>
    </fill>
    <fill>
      <patternFill patternType="solid">
        <fgColor rgb="FFEEF3F8"/>
        <bgColor rgb="FFF2F6FA"/>
      </patternFill>
    </fill>
  </fills>
  <borders count="8">
    <border>
      <left/>
      <right/>
      <top/>
      <bottom/>
      <diagonal/>
    </border>
    <border>
      <left style="thin">
        <color rgb="FFD2D9E0"/>
      </left>
      <right style="thin">
        <color rgb="FFD2D9E0"/>
      </right>
      <top style="thin">
        <color rgb="FFD2D9E0"/>
      </top>
      <bottom style="thin">
        <color rgb="FFD2D9E0"/>
      </bottom>
      <diagonal/>
    </border>
    <border>
      <left style="thin">
        <color rgb="FFD9B45B"/>
      </left>
      <right style="thin">
        <color rgb="FFD9B45B"/>
      </right>
      <top style="thin">
        <color rgb="FFD9B45B"/>
      </top>
      <bottom style="thin">
        <color rgb="FFD9B45B"/>
      </bottom>
      <diagonal/>
    </border>
    <border>
      <left style="thin">
        <color rgb="FF1E4A73"/>
      </left>
      <right style="thin">
        <color rgb="FF1E4A73"/>
      </right>
      <top style="medium">
        <color rgb="FF16324F"/>
      </top>
      <bottom style="medium">
        <color rgb="FF16324F"/>
      </bottom>
      <diagonal/>
    </border>
    <border>
      <left style="thin">
        <color rgb="FFD2D9E0"/>
      </left>
      <right style="thin">
        <color rgb="FFD2D9E0"/>
      </right>
      <top style="hair">
        <color rgb="FFD2D9E0"/>
      </top>
      <bottom style="hair">
        <color rgb="FFD2D9E0"/>
      </bottom>
      <diagonal/>
    </border>
    <border>
      <left style="thin">
        <color rgb="FFD2D9E0"/>
      </left>
      <right style="thin">
        <color rgb="FFD2D9E0"/>
      </right>
      <top style="medium">
        <color rgb="FF16324F"/>
      </top>
      <bottom style="medium">
        <color rgb="FF16324F"/>
      </bottom>
      <diagonal/>
    </border>
    <border>
      <left style="thin">
        <color rgb="FF16324F"/>
      </left>
      <right style="thin">
        <color rgb="FF16324F"/>
      </right>
      <top style="medium">
        <color rgb="FF16324F"/>
      </top>
      <bottom style="medium">
        <color rgb="FF16324F"/>
      </bottom>
      <diagonal/>
    </border>
    <border>
      <left style="thin">
        <color rgb="FFD2D9E0"/>
      </left>
      <right/>
      <top style="medium">
        <color rgb="FF16324F"/>
      </top>
      <bottom style="medium">
        <color rgb="FF16324F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9" fillId="3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 indent="1"/>
    </xf>
    <xf numFmtId="0" fontId="0" fillId="2" borderId="0" xfId="0" applyFill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5" fillId="4" borderId="2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10" fontId="5" fillId="4" borderId="2" xfId="0" applyNumberFormat="1" applyFont="1" applyFill="1" applyBorder="1" applyAlignment="1">
      <alignment horizontal="right" vertical="center"/>
    </xf>
    <xf numFmtId="3" fontId="7" fillId="6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center" vertical="center"/>
    </xf>
    <xf numFmtId="165" fontId="7" fillId="6" borderId="1" xfId="0" applyNumberFormat="1" applyFont="1" applyFill="1" applyBorder="1" applyAlignment="1">
      <alignment horizontal="right" vertical="center"/>
    </xf>
    <xf numFmtId="165" fontId="5" fillId="4" borderId="2" xfId="0" applyNumberFormat="1" applyFont="1" applyFill="1" applyBorder="1" applyAlignment="1">
      <alignment horizontal="right" vertical="center"/>
    </xf>
    <xf numFmtId="164" fontId="7" fillId="6" borderId="1" xfId="0" applyNumberFormat="1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1" fontId="5" fillId="7" borderId="4" xfId="0" applyNumberFormat="1" applyFont="1" applyFill="1" applyBorder="1" applyAlignment="1">
      <alignment horizontal="center" vertical="center"/>
    </xf>
    <xf numFmtId="166" fontId="4" fillId="7" borderId="4" xfId="0" applyNumberFormat="1" applyFont="1" applyFill="1" applyBorder="1" applyAlignment="1">
      <alignment horizontal="right" vertical="center"/>
    </xf>
    <xf numFmtId="1" fontId="5" fillId="9" borderId="4" xfId="0" applyNumberFormat="1" applyFont="1" applyFill="1" applyBorder="1" applyAlignment="1">
      <alignment horizontal="center" vertical="center"/>
    </xf>
    <xf numFmtId="166" fontId="4" fillId="9" borderId="4" xfId="0" applyNumberFormat="1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right" vertical="center"/>
    </xf>
    <xf numFmtId="166" fontId="9" fillId="3" borderId="6" xfId="0" applyNumberFormat="1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 wrapText="1"/>
    </xf>
    <xf numFmtId="3" fontId="13" fillId="7" borderId="4" xfId="0" applyNumberFormat="1" applyFont="1" applyFill="1" applyBorder="1" applyAlignment="1">
      <alignment horizontal="center" vertical="center"/>
    </xf>
    <xf numFmtId="165" fontId="14" fillId="7" borderId="4" xfId="0" applyNumberFormat="1" applyFont="1" applyFill="1" applyBorder="1" applyAlignment="1">
      <alignment horizontal="center" vertical="center"/>
    </xf>
    <xf numFmtId="166" fontId="14" fillId="7" borderId="4" xfId="0" applyNumberFormat="1" applyFont="1" applyFill="1" applyBorder="1" applyAlignment="1">
      <alignment horizontal="right" vertical="center"/>
    </xf>
    <xf numFmtId="166" fontId="15" fillId="7" borderId="4" xfId="0" applyNumberFormat="1" applyFont="1" applyFill="1" applyBorder="1" applyAlignment="1">
      <alignment horizontal="right" vertical="center"/>
    </xf>
    <xf numFmtId="3" fontId="13" fillId="9" borderId="4" xfId="0" applyNumberFormat="1" applyFont="1" applyFill="1" applyBorder="1" applyAlignment="1">
      <alignment horizontal="center" vertical="center"/>
    </xf>
    <xf numFmtId="165" fontId="14" fillId="9" borderId="4" xfId="0" applyNumberFormat="1" applyFont="1" applyFill="1" applyBorder="1" applyAlignment="1">
      <alignment horizontal="center" vertical="center"/>
    </xf>
    <xf numFmtId="166" fontId="14" fillId="9" borderId="4" xfId="0" applyNumberFormat="1" applyFont="1" applyFill="1" applyBorder="1" applyAlignment="1">
      <alignment horizontal="right" vertical="center"/>
    </xf>
    <xf numFmtId="166" fontId="15" fillId="9" borderId="4" xfId="0" applyNumberFormat="1" applyFont="1" applyFill="1" applyBorder="1" applyAlignment="1">
      <alignment horizontal="right" vertical="center"/>
    </xf>
    <xf numFmtId="166" fontId="16" fillId="9" borderId="4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F2C"/>
      <rgbColor rgb="FF800080"/>
      <rgbColor rgb="FF008080"/>
      <rgbColor rgb="FFD9D9D9"/>
      <rgbColor rgb="FF878787"/>
      <rgbColor rgb="FF9999FF"/>
      <rgbColor rgb="FF993366"/>
      <rgbColor rgb="FFFBEFCE"/>
      <rgbColor rgb="FFEEF3F8"/>
      <rgbColor rgb="FF660066"/>
      <rgbColor rgb="FFFF8080"/>
      <rgbColor rgb="FF0066CC"/>
      <rgbColor rgb="FFD2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7F1"/>
      <rgbColor rgb="FFF2F6FA"/>
      <rgbColor rgb="FFFFFF99"/>
      <rgbColor rgb="FF99CCFF"/>
      <rgbColor rgb="FFFF99CC"/>
      <rgbColor rgb="FFCC99FF"/>
      <rgbColor rgb="FFD9B45B"/>
      <rgbColor rgb="FF3366FF"/>
      <rgbColor rgb="FF33CCCC"/>
      <rgbColor rgb="FF99CC00"/>
      <rgbColor rgb="FFFFCC00"/>
      <rgbColor rgb="FFC79A3C"/>
      <rgbColor rgb="FFFF6600"/>
      <rgbColor rgb="FF5B6B7A"/>
      <rgbColor rgb="FF6E7B88"/>
      <rgbColor rgb="FF16324F"/>
      <rgbColor rgb="FF5B86B0"/>
      <rgbColor rgb="FF003300"/>
      <rgbColor rgb="FF333300"/>
      <rgbColor rgb="FF993300"/>
      <rgbColor rgb="FF993366"/>
      <rgbColor rgb="FF1E4A73"/>
      <rgbColor rgb="FF1A27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Zins- und Tilgungsanteil pro Jahr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Übersicht!$D$18</c:f>
              <c:strCache>
                <c:ptCount val="1"/>
                <c:pt idx="0">
                  <c:v>Zinsen p. a.</c:v>
                </c:pt>
              </c:strCache>
            </c:strRef>
          </c:tx>
          <c:spPr>
            <a:solidFill>
              <a:srgbClr val="C79A3C"/>
            </a:solidFill>
            <a:ln w="0">
              <a:solidFill>
                <a:srgbClr val="C79A3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Übersicht!$B$19:$B$34</c:f>
              <c:numCache>
                <c:formatCode>0</c:formatCode>
                <c:ptCount val="1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</c:numCache>
            </c:numRef>
          </c:cat>
          <c:val>
            <c:numRef>
              <c:f>Übersicht!$D$19:$D$34</c:f>
              <c:numCache>
                <c:formatCode>#,##0.00" €";\-#,##0.00" €";\–</c:formatCode>
                <c:ptCount val="16"/>
                <c:pt idx="0">
                  <c:v>6471.3190414651226</c:v>
                </c:pt>
                <c:pt idx="1">
                  <c:v>6153.0922064121214</c:v>
                </c:pt>
                <c:pt idx="2">
                  <c:v>5822.7246062742634</c:v>
                </c:pt>
                <c:pt idx="3">
                  <c:v>5479.7530551708824</c:v>
                </c:pt>
                <c:pt idx="4">
                  <c:v>5123.6966960812688</c:v>
                </c:pt>
                <c:pt idx="5">
                  <c:v>4754.0563266678364</c:v>
                </c:pt>
                <c:pt idx="6">
                  <c:v>4370.3136993785702</c:v>
                </c:pt>
                <c:pt idx="7">
                  <c:v>3971.930794847478</c:v>
                </c:pt>
                <c:pt idx="8">
                  <c:v>3558.3490675743333</c:v>
                </c:pt>
                <c:pt idx="9">
                  <c:v>3128.9886628261233</c:v>
                </c:pt>
                <c:pt idx="10">
                  <c:v>2683.2476036622697</c:v>
                </c:pt>
                <c:pt idx="11">
                  <c:v>2220.5009469438214</c:v>
                </c:pt>
                <c:pt idx="12">
                  <c:v>1740.0999071433009</c:v>
                </c:pt>
                <c:pt idx="13">
                  <c:v>1241.3709467267597</c:v>
                </c:pt>
                <c:pt idx="14">
                  <c:v>723.6148318327422</c:v>
                </c:pt>
                <c:pt idx="15">
                  <c:v>187.30958013311252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2-4699-8A85-8AA434F9232B}"/>
            </c:ext>
          </c:extLst>
        </c:ser>
        <c:ser>
          <c:idx val="1"/>
          <c:order val="1"/>
          <c:tx>
            <c:strRef>
              <c:f>Übersicht!$E$18</c:f>
              <c:strCache>
                <c:ptCount val="1"/>
                <c:pt idx="0">
                  <c:v>Tilgung p. a.</c:v>
                </c:pt>
              </c:strCache>
            </c:strRef>
          </c:tx>
          <c:spPr>
            <a:solidFill>
              <a:srgbClr val="16324F"/>
            </a:solidFill>
            <a:ln w="0">
              <a:solidFill>
                <a:srgbClr val="16324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Übersicht!$B$19:$B$34</c:f>
              <c:numCache>
                <c:formatCode>0</c:formatCode>
                <c:ptCount val="1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</c:numCache>
            </c:numRef>
          </c:cat>
          <c:val>
            <c:numRef>
              <c:f>Übersicht!$E$19:$E$34</c:f>
              <c:numCache>
                <c:formatCode>#,##0.00" €";\-#,##0.00" €";\–</c:formatCode>
                <c:ptCount val="16"/>
                <c:pt idx="0">
                  <c:v>5341.1809585348774</c:v>
                </c:pt>
                <c:pt idx="1">
                  <c:v>5659.4077935878786</c:v>
                </c:pt>
                <c:pt idx="2">
                  <c:v>5989.7753937257366</c:v>
                </c:pt>
                <c:pt idx="3">
                  <c:v>6332.7469448291176</c:v>
                </c:pt>
                <c:pt idx="4">
                  <c:v>6688.8033039187321</c:v>
                </c:pt>
                <c:pt idx="5">
                  <c:v>7058.4436733321636</c:v>
                </c:pt>
                <c:pt idx="6">
                  <c:v>7442.1863006214298</c:v>
                </c:pt>
                <c:pt idx="7">
                  <c:v>7840.5692051525211</c:v>
                </c:pt>
                <c:pt idx="8">
                  <c:v>8254.1509324256658</c:v>
                </c:pt>
                <c:pt idx="9">
                  <c:v>8683.5113371738753</c:v>
                </c:pt>
                <c:pt idx="10">
                  <c:v>9129.2523963377316</c:v>
                </c:pt>
                <c:pt idx="11">
                  <c:v>9591.9990530561772</c:v>
                </c:pt>
                <c:pt idx="12">
                  <c:v>10072.400092856698</c:v>
                </c:pt>
                <c:pt idx="13">
                  <c:v>10571.12905327324</c:v>
                </c:pt>
                <c:pt idx="14">
                  <c:v>11088.885168167259</c:v>
                </c:pt>
                <c:pt idx="15">
                  <c:v>10255.558393006851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2-4699-8A85-8AA434F9232B}"/>
            </c:ext>
          </c:extLst>
        </c:ser>
        <c:ser>
          <c:idx val="2"/>
          <c:order val="2"/>
          <c:tx>
            <c:strRef>
              <c:f>Übersicht!$F$18</c:f>
              <c:strCache>
                <c:ptCount val="1"/>
                <c:pt idx="0">
                  <c:v>Sonder-
tilgung p. a.</c:v>
                </c:pt>
              </c:strCache>
            </c:strRef>
          </c:tx>
          <c:spPr>
            <a:solidFill>
              <a:srgbClr val="5B86B0"/>
            </a:solidFill>
            <a:ln w="0">
              <a:solidFill>
                <a:srgbClr val="5B86B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Übersicht!$B$19:$B$34</c:f>
              <c:numCache>
                <c:formatCode>0</c:formatCode>
                <c:ptCount val="1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</c:numCache>
            </c:numRef>
          </c:cat>
          <c:val>
            <c:numRef>
              <c:f>Übersicht!$F$19:$F$34</c:f>
              <c:numCache>
                <c:formatCode>#,##0.00" €";\-#,##0.00" €";\–</c:formatCode>
                <c:ptCount val="16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3000</c:v>
                </c:pt>
                <c:pt idx="8">
                  <c:v>3000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D2-4699-8A85-8AA434F92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85536114"/>
        <c:axId val="66573004"/>
      </c:barChart>
      <c:catAx>
        <c:axId val="8553611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Jahr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6573004"/>
        <c:crosses val="autoZero"/>
        <c:auto val="1"/>
        <c:lblAlgn val="ctr"/>
        <c:lblOffset val="100"/>
        <c:noMultiLvlLbl val="0"/>
      </c:catAx>
      <c:valAx>
        <c:axId val="66573004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5536114"/>
        <c:crosses val="autoZero"/>
        <c:crossBetween val="between"/>
      </c:valAx>
      <c:spPr>
        <a:solidFill>
          <a:schemeClr val="bg1"/>
        </a:solidFill>
        <a:ln w="0">
          <a:noFill/>
        </a:ln>
      </c:spPr>
    </c:plotArea>
    <c:legend>
      <c:legendPos val="b"/>
      <c:layout>
        <c:manualLayout>
          <c:xMode val="edge"/>
          <c:yMode val="edge"/>
          <c:x val="0.12298778050094732"/>
          <c:y val="0.85070866141732282"/>
          <c:w val="0.86265161391249934"/>
          <c:h val="0.12452353672509203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5</xdr:row>
      <xdr:rowOff>0</xdr:rowOff>
    </xdr:from>
    <xdr:to>
      <xdr:col>18</xdr:col>
      <xdr:colOff>0</xdr:colOff>
      <xdr:row>18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9"/>
  <sheetViews>
    <sheetView showGridLines="0" tabSelected="1" zoomScaleNormal="100" workbookViewId="0">
      <selection activeCell="J41" sqref="J41"/>
    </sheetView>
  </sheetViews>
  <sheetFormatPr baseColWidth="10" defaultColWidth="8.7109375" defaultRowHeight="15" x14ac:dyDescent="0.25"/>
  <cols>
    <col min="1" max="1" width="3" customWidth="1"/>
    <col min="2" max="2" width="9" customWidth="1"/>
    <col min="3" max="3" width="19" customWidth="1"/>
    <col min="4" max="6" width="15" customWidth="1"/>
    <col min="7" max="8" width="16" customWidth="1"/>
  </cols>
  <sheetData>
    <row r="1" spans="2:18" ht="7.5" customHeight="1" x14ac:dyDescent="0.25"/>
    <row r="2" spans="2:18" ht="31.5" customHeight="1" x14ac:dyDescent="0.25">
      <c r="B2" s="10" t="s">
        <v>0</v>
      </c>
      <c r="C2" s="10"/>
      <c r="D2" s="10"/>
      <c r="E2" s="10"/>
      <c r="F2" s="10"/>
      <c r="G2" s="10"/>
      <c r="H2" s="10"/>
    </row>
    <row r="3" spans="2:18" ht="18" customHeight="1" x14ac:dyDescent="0.25">
      <c r="B3" s="9" t="s">
        <v>1</v>
      </c>
      <c r="C3" s="9"/>
      <c r="D3" s="9"/>
      <c r="E3" s="9"/>
      <c r="F3" s="9"/>
      <c r="G3" s="9"/>
      <c r="H3" s="9"/>
    </row>
    <row r="4" spans="2:18" ht="3.7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18" ht="7.5" customHeight="1" x14ac:dyDescent="0.25"/>
    <row r="6" spans="2:18" ht="19.5" customHeight="1" x14ac:dyDescent="0.25">
      <c r="B6" s="7" t="s">
        <v>2</v>
      </c>
      <c r="C6" s="7"/>
      <c r="D6" s="7"/>
      <c r="E6" s="7" t="s">
        <v>3</v>
      </c>
      <c r="F6" s="7"/>
      <c r="G6" s="7"/>
    </row>
    <row r="7" spans="2:18" ht="18.75" customHeight="1" x14ac:dyDescent="0.25">
      <c r="B7" s="6" t="s">
        <v>4</v>
      </c>
      <c r="C7" s="6"/>
      <c r="D7" s="11">
        <v>175000</v>
      </c>
      <c r="E7" s="6" t="s">
        <v>5</v>
      </c>
      <c r="F7" s="6"/>
      <c r="G7" s="12">
        <f>D7*(D8+D9)/12</f>
        <v>984.375</v>
      </c>
    </row>
    <row r="8" spans="2:18" ht="18.75" customHeight="1" x14ac:dyDescent="0.25">
      <c r="B8" s="6" t="s">
        <v>6</v>
      </c>
      <c r="C8" s="6"/>
      <c r="D8" s="13">
        <v>3.7499999999999999E-2</v>
      </c>
      <c r="E8" s="6" t="s">
        <v>7</v>
      </c>
      <c r="F8" s="6"/>
      <c r="G8" s="14">
        <f>COUNTIF(Tilgungsplan!$E$6:$E$196,"&gt;0")</f>
        <v>191</v>
      </c>
    </row>
    <row r="9" spans="2:18" ht="18.75" customHeight="1" x14ac:dyDescent="0.25">
      <c r="B9" s="6" t="s">
        <v>8</v>
      </c>
      <c r="C9" s="6"/>
      <c r="D9" s="13">
        <v>0.03</v>
      </c>
      <c r="E9" s="6" t="s">
        <v>9</v>
      </c>
      <c r="F9" s="6"/>
      <c r="G9" s="15" t="str">
        <f>INT($G$8/12)&amp;" Jahre "&amp;MOD($G$8,12)&amp;" Monate"</f>
        <v>15 Jahre 11 Monate</v>
      </c>
    </row>
    <row r="10" spans="2:18" ht="18.75" customHeight="1" x14ac:dyDescent="0.25">
      <c r="B10" s="6" t="s">
        <v>10</v>
      </c>
      <c r="C10" s="6"/>
      <c r="D10" s="11">
        <v>3000</v>
      </c>
      <c r="E10" s="6" t="s">
        <v>11</v>
      </c>
      <c r="F10" s="6"/>
      <c r="G10" s="16">
        <f>EDATE($D$11,$G$8-1)</f>
        <v>51806</v>
      </c>
    </row>
    <row r="11" spans="2:18" ht="18.75" customHeight="1" x14ac:dyDescent="0.25">
      <c r="B11" s="6" t="s">
        <v>12</v>
      </c>
      <c r="C11" s="6"/>
      <c r="D11" s="17">
        <v>46023</v>
      </c>
      <c r="E11" s="6" t="s">
        <v>13</v>
      </c>
      <c r="F11" s="6"/>
      <c r="G11" s="18">
        <f>SUM(Tilgungsplan!$F$6:$F$196)</f>
        <v>57630.367973139997</v>
      </c>
    </row>
    <row r="12" spans="2:18" ht="18.75" customHeight="1" x14ac:dyDescent="0.25">
      <c r="B12" s="6" t="s">
        <v>14</v>
      </c>
      <c r="C12" s="6"/>
      <c r="D12" s="19">
        <v>10</v>
      </c>
      <c r="E12" s="6" t="s">
        <v>15</v>
      </c>
      <c r="F12" s="6"/>
      <c r="G12" s="18">
        <f>SUM(Tilgungsplan!$H$6:$H$196)</f>
        <v>45000</v>
      </c>
    </row>
    <row r="13" spans="2:18" ht="18.75" customHeight="1" x14ac:dyDescent="0.25">
      <c r="B13" s="6" t="s">
        <v>16</v>
      </c>
      <c r="C13" s="6"/>
      <c r="D13" s="20" t="s">
        <v>17</v>
      </c>
      <c r="E13" s="6" t="s">
        <v>18</v>
      </c>
      <c r="F13" s="6"/>
      <c r="G13" s="18">
        <f>$D$7+$G$11</f>
        <v>232630.36797314</v>
      </c>
    </row>
    <row r="14" spans="2:18" ht="6" customHeight="1" x14ac:dyDescent="0.25"/>
    <row r="15" spans="2:18" ht="25.5" customHeight="1" x14ac:dyDescent="0.25">
      <c r="B15" s="5" t="s">
        <v>19</v>
      </c>
      <c r="C15" s="5"/>
      <c r="D15" s="5"/>
      <c r="E15" s="5"/>
      <c r="F15" s="5"/>
      <c r="G15" s="5"/>
      <c r="H15" s="5"/>
    </row>
    <row r="16" spans="2:18" ht="9.75" customHeight="1" x14ac:dyDescent="0.25"/>
    <row r="17" spans="2:8" ht="19.5" customHeight="1" x14ac:dyDescent="0.25">
      <c r="B17" s="7" t="s">
        <v>20</v>
      </c>
      <c r="C17" s="7"/>
      <c r="D17" s="7"/>
      <c r="E17" s="7"/>
      <c r="F17" s="7"/>
      <c r="G17" s="7"/>
      <c r="H17" s="7"/>
    </row>
    <row r="18" spans="2:8" ht="30" customHeight="1" x14ac:dyDescent="0.25">
      <c r="B18" s="21" t="s">
        <v>21</v>
      </c>
      <c r="C18" s="21" t="s">
        <v>22</v>
      </c>
      <c r="D18" s="21" t="s">
        <v>23</v>
      </c>
      <c r="E18" s="21" t="s">
        <v>24</v>
      </c>
      <c r="F18" s="21" t="s">
        <v>25</v>
      </c>
      <c r="G18" s="21" t="s">
        <v>26</v>
      </c>
      <c r="H18" s="21" t="s">
        <v>27</v>
      </c>
    </row>
    <row r="19" spans="2:8" ht="15.75" customHeight="1" x14ac:dyDescent="0.25">
      <c r="B19" s="22">
        <v>2026</v>
      </c>
      <c r="C19" s="23">
        <f>$D$7</f>
        <v>175000</v>
      </c>
      <c r="D19" s="23">
        <f>SUMPRODUCT((YEAR(Tilgungsplan!$C$6:$C$196)=$B19)*(Tilgungsplan!$F$6:$F$196))</f>
        <v>6471.3190414651226</v>
      </c>
      <c r="E19" s="23">
        <f>SUMPRODUCT((YEAR(Tilgungsplan!$C$6:$C$196)=$B19)*(Tilgungsplan!$G$6:$G$196))</f>
        <v>5341.1809585348774</v>
      </c>
      <c r="F19" s="23">
        <f>SUMPRODUCT((YEAR(Tilgungsplan!$C$6:$C$196)=$B19)*(Tilgungsplan!$H$6:$H$196))</f>
        <v>3000</v>
      </c>
      <c r="G19" s="23">
        <f t="shared" ref="G19:G34" si="0">MAX(0,$C19-$E19-$F19)</f>
        <v>166658.81904146512</v>
      </c>
      <c r="H19" s="23">
        <f>$D19</f>
        <v>6471.3190414651226</v>
      </c>
    </row>
    <row r="20" spans="2:8" ht="15.75" customHeight="1" x14ac:dyDescent="0.25">
      <c r="B20" s="24">
        <v>2027</v>
      </c>
      <c r="C20" s="25">
        <f t="shared" ref="C20:C34" si="1">G19</f>
        <v>166658.81904146512</v>
      </c>
      <c r="D20" s="25">
        <f>SUMPRODUCT((YEAR(Tilgungsplan!$C$6:$C$196)=$B20)*(Tilgungsplan!$F$6:$F$196))</f>
        <v>6153.0922064121214</v>
      </c>
      <c r="E20" s="25">
        <f>SUMPRODUCT((YEAR(Tilgungsplan!$C$6:$C$196)=$B20)*(Tilgungsplan!$G$6:$G$196))</f>
        <v>5659.4077935878786</v>
      </c>
      <c r="F20" s="25">
        <f>SUMPRODUCT((YEAR(Tilgungsplan!$C$6:$C$196)=$B20)*(Tilgungsplan!$H$6:$H$196))</f>
        <v>3000</v>
      </c>
      <c r="G20" s="25">
        <f t="shared" si="0"/>
        <v>157999.41124787723</v>
      </c>
      <c r="H20" s="25">
        <f t="shared" ref="H20:H34" si="2">H19+$D20</f>
        <v>12624.411247877244</v>
      </c>
    </row>
    <row r="21" spans="2:8" ht="15.75" customHeight="1" x14ac:dyDescent="0.25">
      <c r="B21" s="22">
        <v>2028</v>
      </c>
      <c r="C21" s="23">
        <f t="shared" si="1"/>
        <v>157999.41124787723</v>
      </c>
      <c r="D21" s="23">
        <f>SUMPRODUCT((YEAR(Tilgungsplan!$C$6:$C$196)=$B21)*(Tilgungsplan!$F$6:$F$196))</f>
        <v>5822.7246062742634</v>
      </c>
      <c r="E21" s="23">
        <f>SUMPRODUCT((YEAR(Tilgungsplan!$C$6:$C$196)=$B21)*(Tilgungsplan!$G$6:$G$196))</f>
        <v>5989.7753937257366</v>
      </c>
      <c r="F21" s="23">
        <f>SUMPRODUCT((YEAR(Tilgungsplan!$C$6:$C$196)=$B21)*(Tilgungsplan!$H$6:$H$196))</f>
        <v>3000</v>
      </c>
      <c r="G21" s="23">
        <f t="shared" si="0"/>
        <v>149009.63585415151</v>
      </c>
      <c r="H21" s="23">
        <f t="shared" si="2"/>
        <v>18447.135854151507</v>
      </c>
    </row>
    <row r="22" spans="2:8" ht="15.75" customHeight="1" x14ac:dyDescent="0.25">
      <c r="B22" s="24">
        <v>2029</v>
      </c>
      <c r="C22" s="25">
        <f t="shared" si="1"/>
        <v>149009.63585415151</v>
      </c>
      <c r="D22" s="25">
        <f>SUMPRODUCT((YEAR(Tilgungsplan!$C$6:$C$196)=$B22)*(Tilgungsplan!$F$6:$F$196))</f>
        <v>5479.7530551708824</v>
      </c>
      <c r="E22" s="25">
        <f>SUMPRODUCT((YEAR(Tilgungsplan!$C$6:$C$196)=$B22)*(Tilgungsplan!$G$6:$G$196))</f>
        <v>6332.7469448291176</v>
      </c>
      <c r="F22" s="25">
        <f>SUMPRODUCT((YEAR(Tilgungsplan!$C$6:$C$196)=$B22)*(Tilgungsplan!$H$6:$H$196))</f>
        <v>3000</v>
      </c>
      <c r="G22" s="25">
        <f t="shared" si="0"/>
        <v>139676.88890932238</v>
      </c>
      <c r="H22" s="25">
        <f t="shared" si="2"/>
        <v>23926.888909322392</v>
      </c>
    </row>
    <row r="23" spans="2:8" ht="15.75" customHeight="1" x14ac:dyDescent="0.25">
      <c r="B23" s="22">
        <v>2030</v>
      </c>
      <c r="C23" s="23">
        <f t="shared" si="1"/>
        <v>139676.88890932238</v>
      </c>
      <c r="D23" s="23">
        <f>SUMPRODUCT((YEAR(Tilgungsplan!$C$6:$C$196)=$B23)*(Tilgungsplan!$F$6:$F$196))</f>
        <v>5123.6966960812688</v>
      </c>
      <c r="E23" s="23">
        <f>SUMPRODUCT((YEAR(Tilgungsplan!$C$6:$C$196)=$B23)*(Tilgungsplan!$G$6:$G$196))</f>
        <v>6688.8033039187321</v>
      </c>
      <c r="F23" s="23">
        <f>SUMPRODUCT((YEAR(Tilgungsplan!$C$6:$C$196)=$B23)*(Tilgungsplan!$H$6:$H$196))</f>
        <v>3000</v>
      </c>
      <c r="G23" s="23">
        <f t="shared" si="0"/>
        <v>129988.08560540364</v>
      </c>
      <c r="H23" s="23">
        <f t="shared" si="2"/>
        <v>29050.585605403659</v>
      </c>
    </row>
    <row r="24" spans="2:8" ht="15.75" customHeight="1" x14ac:dyDescent="0.25">
      <c r="B24" s="24">
        <v>2031</v>
      </c>
      <c r="C24" s="25">
        <f t="shared" si="1"/>
        <v>129988.08560540364</v>
      </c>
      <c r="D24" s="25">
        <f>SUMPRODUCT((YEAR(Tilgungsplan!$C$6:$C$196)=$B24)*(Tilgungsplan!$F$6:$F$196))</f>
        <v>4754.0563266678364</v>
      </c>
      <c r="E24" s="25">
        <f>SUMPRODUCT((YEAR(Tilgungsplan!$C$6:$C$196)=$B24)*(Tilgungsplan!$G$6:$G$196))</f>
        <v>7058.4436733321636</v>
      </c>
      <c r="F24" s="25">
        <f>SUMPRODUCT((YEAR(Tilgungsplan!$C$6:$C$196)=$B24)*(Tilgungsplan!$H$6:$H$196))</f>
        <v>3000</v>
      </c>
      <c r="G24" s="25">
        <f t="shared" si="0"/>
        <v>119929.64193207148</v>
      </c>
      <c r="H24" s="25">
        <f t="shared" si="2"/>
        <v>33804.641932071492</v>
      </c>
    </row>
    <row r="25" spans="2:8" ht="15.75" customHeight="1" x14ac:dyDescent="0.25">
      <c r="B25" s="22">
        <v>2032</v>
      </c>
      <c r="C25" s="23">
        <f t="shared" si="1"/>
        <v>119929.64193207148</v>
      </c>
      <c r="D25" s="23">
        <f>SUMPRODUCT((YEAR(Tilgungsplan!$C$6:$C$196)=$B25)*(Tilgungsplan!$F$6:$F$196))</f>
        <v>4370.3136993785702</v>
      </c>
      <c r="E25" s="23">
        <f>SUMPRODUCT((YEAR(Tilgungsplan!$C$6:$C$196)=$B25)*(Tilgungsplan!$G$6:$G$196))</f>
        <v>7442.1863006214298</v>
      </c>
      <c r="F25" s="23">
        <f>SUMPRODUCT((YEAR(Tilgungsplan!$C$6:$C$196)=$B25)*(Tilgungsplan!$H$6:$H$196))</f>
        <v>3000</v>
      </c>
      <c r="G25" s="23">
        <f t="shared" si="0"/>
        <v>109487.45563145005</v>
      </c>
      <c r="H25" s="23">
        <f t="shared" si="2"/>
        <v>38174.955631450066</v>
      </c>
    </row>
    <row r="26" spans="2:8" ht="15.75" customHeight="1" x14ac:dyDescent="0.25">
      <c r="B26" s="24">
        <v>2033</v>
      </c>
      <c r="C26" s="25">
        <f t="shared" si="1"/>
        <v>109487.45563145005</v>
      </c>
      <c r="D26" s="25">
        <f>SUMPRODUCT((YEAR(Tilgungsplan!$C$6:$C$196)=$B26)*(Tilgungsplan!$F$6:$F$196))</f>
        <v>3971.930794847478</v>
      </c>
      <c r="E26" s="25">
        <f>SUMPRODUCT((YEAR(Tilgungsplan!$C$6:$C$196)=$B26)*(Tilgungsplan!$G$6:$G$196))</f>
        <v>7840.5692051525211</v>
      </c>
      <c r="F26" s="25">
        <f>SUMPRODUCT((YEAR(Tilgungsplan!$C$6:$C$196)=$B26)*(Tilgungsplan!$H$6:$H$196))</f>
        <v>3000</v>
      </c>
      <c r="G26" s="25">
        <f t="shared" si="0"/>
        <v>98646.886426297526</v>
      </c>
      <c r="H26" s="25">
        <f t="shared" si="2"/>
        <v>42146.88642629754</v>
      </c>
    </row>
    <row r="27" spans="2:8" ht="15.75" customHeight="1" x14ac:dyDescent="0.25">
      <c r="B27" s="22">
        <v>2034</v>
      </c>
      <c r="C27" s="23">
        <f t="shared" si="1"/>
        <v>98646.886426297526</v>
      </c>
      <c r="D27" s="23">
        <f>SUMPRODUCT((YEAR(Tilgungsplan!$C$6:$C$196)=$B27)*(Tilgungsplan!$F$6:$F$196))</f>
        <v>3558.3490675743333</v>
      </c>
      <c r="E27" s="23">
        <f>SUMPRODUCT((YEAR(Tilgungsplan!$C$6:$C$196)=$B27)*(Tilgungsplan!$G$6:$G$196))</f>
        <v>8254.1509324256658</v>
      </c>
      <c r="F27" s="23">
        <f>SUMPRODUCT((YEAR(Tilgungsplan!$C$6:$C$196)=$B27)*(Tilgungsplan!$H$6:$H$196))</f>
        <v>3000</v>
      </c>
      <c r="G27" s="23">
        <f t="shared" si="0"/>
        <v>87392.735493871864</v>
      </c>
      <c r="H27" s="23">
        <f t="shared" si="2"/>
        <v>45705.235493871871</v>
      </c>
    </row>
    <row r="28" spans="2:8" ht="15.75" customHeight="1" x14ac:dyDescent="0.25">
      <c r="B28" s="24">
        <v>2035</v>
      </c>
      <c r="C28" s="25">
        <f t="shared" si="1"/>
        <v>87392.735493871864</v>
      </c>
      <c r="D28" s="25">
        <f>SUMPRODUCT((YEAR(Tilgungsplan!$C$6:$C$196)=$B28)*(Tilgungsplan!$F$6:$F$196))</f>
        <v>3128.9886628261233</v>
      </c>
      <c r="E28" s="25">
        <f>SUMPRODUCT((YEAR(Tilgungsplan!$C$6:$C$196)=$B28)*(Tilgungsplan!$G$6:$G$196))</f>
        <v>8683.5113371738753</v>
      </c>
      <c r="F28" s="25">
        <f>SUMPRODUCT((YEAR(Tilgungsplan!$C$6:$C$196)=$B28)*(Tilgungsplan!$H$6:$H$196))</f>
        <v>3000</v>
      </c>
      <c r="G28" s="25">
        <f t="shared" si="0"/>
        <v>75709.224156697994</v>
      </c>
      <c r="H28" s="25">
        <f t="shared" si="2"/>
        <v>48834.224156697994</v>
      </c>
    </row>
    <row r="29" spans="2:8" ht="15.75" customHeight="1" x14ac:dyDescent="0.25">
      <c r="B29" s="22">
        <v>2036</v>
      </c>
      <c r="C29" s="23">
        <f t="shared" si="1"/>
        <v>75709.224156697994</v>
      </c>
      <c r="D29" s="23">
        <f>SUMPRODUCT((YEAR(Tilgungsplan!$C$6:$C$196)=$B29)*(Tilgungsplan!$F$6:$F$196))</f>
        <v>2683.2476036622697</v>
      </c>
      <c r="E29" s="23">
        <f>SUMPRODUCT((YEAR(Tilgungsplan!$C$6:$C$196)=$B29)*(Tilgungsplan!$G$6:$G$196))</f>
        <v>9129.2523963377316</v>
      </c>
      <c r="F29" s="23">
        <f>SUMPRODUCT((YEAR(Tilgungsplan!$C$6:$C$196)=$B29)*(Tilgungsplan!$H$6:$H$196))</f>
        <v>3000</v>
      </c>
      <c r="G29" s="23">
        <f t="shared" si="0"/>
        <v>63579.971760360262</v>
      </c>
      <c r="H29" s="23">
        <f t="shared" si="2"/>
        <v>51517.471760360262</v>
      </c>
    </row>
    <row r="30" spans="2:8" ht="15.75" customHeight="1" x14ac:dyDescent="0.25">
      <c r="B30" s="24">
        <v>2037</v>
      </c>
      <c r="C30" s="25">
        <f t="shared" si="1"/>
        <v>63579.971760360262</v>
      </c>
      <c r="D30" s="25">
        <f>SUMPRODUCT((YEAR(Tilgungsplan!$C$6:$C$196)=$B30)*(Tilgungsplan!$F$6:$F$196))</f>
        <v>2220.5009469438214</v>
      </c>
      <c r="E30" s="25">
        <f>SUMPRODUCT((YEAR(Tilgungsplan!$C$6:$C$196)=$B30)*(Tilgungsplan!$G$6:$G$196))</f>
        <v>9591.9990530561772</v>
      </c>
      <c r="F30" s="25">
        <f>SUMPRODUCT((YEAR(Tilgungsplan!$C$6:$C$196)=$B30)*(Tilgungsplan!$H$6:$H$196))</f>
        <v>3000</v>
      </c>
      <c r="G30" s="25">
        <f t="shared" si="0"/>
        <v>50987.972707304085</v>
      </c>
      <c r="H30" s="25">
        <f t="shared" si="2"/>
        <v>53737.972707304085</v>
      </c>
    </row>
    <row r="31" spans="2:8" ht="15.75" customHeight="1" x14ac:dyDescent="0.25">
      <c r="B31" s="22">
        <v>2038</v>
      </c>
      <c r="C31" s="23">
        <f t="shared" si="1"/>
        <v>50987.972707304085</v>
      </c>
      <c r="D31" s="23">
        <f>SUMPRODUCT((YEAR(Tilgungsplan!$C$6:$C$196)=$B31)*(Tilgungsplan!$F$6:$F$196))</f>
        <v>1740.0999071433009</v>
      </c>
      <c r="E31" s="23">
        <f>SUMPRODUCT((YEAR(Tilgungsplan!$C$6:$C$196)=$B31)*(Tilgungsplan!$G$6:$G$196))</f>
        <v>10072.400092856698</v>
      </c>
      <c r="F31" s="23">
        <f>SUMPRODUCT((YEAR(Tilgungsplan!$C$6:$C$196)=$B31)*(Tilgungsplan!$H$6:$H$196))</f>
        <v>3000</v>
      </c>
      <c r="G31" s="23">
        <f t="shared" si="0"/>
        <v>37915.572614447388</v>
      </c>
      <c r="H31" s="23">
        <f t="shared" si="2"/>
        <v>55478.072614447388</v>
      </c>
    </row>
    <row r="32" spans="2:8" ht="15.75" customHeight="1" x14ac:dyDescent="0.25">
      <c r="B32" s="24">
        <v>2039</v>
      </c>
      <c r="C32" s="25">
        <f t="shared" si="1"/>
        <v>37915.572614447388</v>
      </c>
      <c r="D32" s="25">
        <f>SUMPRODUCT((YEAR(Tilgungsplan!$C$6:$C$196)=$B32)*(Tilgungsplan!$F$6:$F$196))</f>
        <v>1241.3709467267597</v>
      </c>
      <c r="E32" s="25">
        <f>SUMPRODUCT((YEAR(Tilgungsplan!$C$6:$C$196)=$B32)*(Tilgungsplan!$G$6:$G$196))</f>
        <v>10571.12905327324</v>
      </c>
      <c r="F32" s="25">
        <f>SUMPRODUCT((YEAR(Tilgungsplan!$C$6:$C$196)=$B32)*(Tilgungsplan!$H$6:$H$196))</f>
        <v>3000</v>
      </c>
      <c r="G32" s="25">
        <f t="shared" si="0"/>
        <v>24344.44356117415</v>
      </c>
      <c r="H32" s="25">
        <f t="shared" si="2"/>
        <v>56719.44356117415</v>
      </c>
    </row>
    <row r="33" spans="2:8" ht="15.75" customHeight="1" x14ac:dyDescent="0.25">
      <c r="B33" s="22">
        <v>2040</v>
      </c>
      <c r="C33" s="23">
        <f t="shared" si="1"/>
        <v>24344.44356117415</v>
      </c>
      <c r="D33" s="23">
        <f>SUMPRODUCT((YEAR(Tilgungsplan!$C$6:$C$196)=$B33)*(Tilgungsplan!$F$6:$F$196))</f>
        <v>723.6148318327422</v>
      </c>
      <c r="E33" s="23">
        <f>SUMPRODUCT((YEAR(Tilgungsplan!$C$6:$C$196)=$B33)*(Tilgungsplan!$G$6:$G$196))</f>
        <v>11088.885168167259</v>
      </c>
      <c r="F33" s="23">
        <f>SUMPRODUCT((YEAR(Tilgungsplan!$C$6:$C$196)=$B33)*(Tilgungsplan!$H$6:$H$196))</f>
        <v>3000</v>
      </c>
      <c r="G33" s="23">
        <f t="shared" si="0"/>
        <v>10255.558393006891</v>
      </c>
      <c r="H33" s="23">
        <f t="shared" si="2"/>
        <v>57443.05839300689</v>
      </c>
    </row>
    <row r="34" spans="2:8" ht="15.75" customHeight="1" x14ac:dyDescent="0.25">
      <c r="B34" s="24">
        <v>2041</v>
      </c>
      <c r="C34" s="25">
        <f t="shared" si="1"/>
        <v>10255.558393006891</v>
      </c>
      <c r="D34" s="25">
        <f>SUMPRODUCT((YEAR(Tilgungsplan!$C$6:$C$196)=$B34)*(Tilgungsplan!$F$6:$F$196))</f>
        <v>187.30958013311252</v>
      </c>
      <c r="E34" s="25">
        <f>SUMPRODUCT((YEAR(Tilgungsplan!$C$6:$C$196)=$B34)*(Tilgungsplan!$G$6:$G$196))</f>
        <v>10255.558393006851</v>
      </c>
      <c r="F34" s="25">
        <f>SUMPRODUCT((YEAR(Tilgungsplan!$C$6:$C$196)=$B34)*(Tilgungsplan!$H$6:$H$196))</f>
        <v>0</v>
      </c>
      <c r="G34" s="25">
        <f t="shared" si="0"/>
        <v>4.0017766878008842E-11</v>
      </c>
      <c r="H34" s="25">
        <f t="shared" si="2"/>
        <v>57630.367973140004</v>
      </c>
    </row>
    <row r="35" spans="2:8" ht="18" customHeight="1" x14ac:dyDescent="0.25">
      <c r="B35" s="26" t="s">
        <v>28</v>
      </c>
      <c r="C35" s="27"/>
      <c r="D35" s="28">
        <f>SUM(D19:D34)</f>
        <v>57630.367973140004</v>
      </c>
      <c r="E35" s="28">
        <f>SUM(E19:E34)</f>
        <v>129999.99999999994</v>
      </c>
      <c r="F35" s="28">
        <f>SUM(F19:F34)</f>
        <v>45000</v>
      </c>
      <c r="G35" s="27"/>
      <c r="H35" s="28">
        <f>H34</f>
        <v>57630.367973140004</v>
      </c>
    </row>
    <row r="37" spans="2:8" ht="13.5" customHeight="1" x14ac:dyDescent="0.25">
      <c r="B37" s="4" t="s">
        <v>29</v>
      </c>
      <c r="C37" s="4"/>
      <c r="D37" s="4"/>
      <c r="E37" s="4"/>
      <c r="F37" s="4"/>
      <c r="G37" s="4"/>
      <c r="H37" s="4"/>
    </row>
    <row r="38" spans="2:8" ht="13.5" customHeight="1" x14ac:dyDescent="0.25">
      <c r="B38" s="4" t="s">
        <v>30</v>
      </c>
      <c r="C38" s="4"/>
      <c r="D38" s="4"/>
      <c r="E38" s="4"/>
      <c r="F38" s="4"/>
      <c r="G38" s="4"/>
      <c r="H38" s="4"/>
    </row>
    <row r="39" spans="2:8" ht="13.5" customHeight="1" x14ac:dyDescent="0.25">
      <c r="B39" s="4" t="s">
        <v>31</v>
      </c>
      <c r="C39" s="4"/>
      <c r="D39" s="4"/>
      <c r="E39" s="4"/>
      <c r="F39" s="4"/>
      <c r="G39" s="4"/>
      <c r="H39" s="4"/>
    </row>
  </sheetData>
  <mergeCells count="24">
    <mergeCell ref="B38:H38"/>
    <mergeCell ref="B39:H39"/>
    <mergeCell ref="B4:R4"/>
    <mergeCell ref="B13:C13"/>
    <mergeCell ref="E13:F13"/>
    <mergeCell ref="B15:H15"/>
    <mergeCell ref="B17:H17"/>
    <mergeCell ref="B37:H37"/>
    <mergeCell ref="B10:C10"/>
    <mergeCell ref="E10:F10"/>
    <mergeCell ref="B11:C11"/>
    <mergeCell ref="E11:F11"/>
    <mergeCell ref="B12:C12"/>
    <mergeCell ref="E12:F12"/>
    <mergeCell ref="B7:C7"/>
    <mergeCell ref="E7:F7"/>
    <mergeCell ref="B8:C8"/>
    <mergeCell ref="E8:F8"/>
    <mergeCell ref="B9:C9"/>
    <mergeCell ref="E9:F9"/>
    <mergeCell ref="B2:H2"/>
    <mergeCell ref="B3:H3"/>
    <mergeCell ref="B6:D6"/>
    <mergeCell ref="E6:G6"/>
  </mergeCells>
  <pageMargins left="0.75" right="0.75" top="1" bottom="1" header="0.511811023622047" footer="0.511811023622047"/>
  <pageSetup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99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3" customWidth="1"/>
    <col min="2" max="2" width="6" customWidth="1"/>
    <col min="3" max="3" width="13" customWidth="1"/>
    <col min="4" max="4" width="16" customWidth="1"/>
    <col min="5" max="5" width="14" customWidth="1"/>
    <col min="6" max="6" width="13" customWidth="1"/>
    <col min="7" max="8" width="14" customWidth="1"/>
    <col min="9" max="9" width="16" customWidth="1"/>
  </cols>
  <sheetData>
    <row r="1" spans="2:9" ht="7.5" customHeight="1" x14ac:dyDescent="0.25"/>
    <row r="2" spans="2:9" ht="27.75" customHeight="1" x14ac:dyDescent="0.25">
      <c r="B2" s="3" t="s">
        <v>32</v>
      </c>
      <c r="C2" s="3"/>
      <c r="D2" s="3"/>
      <c r="E2" s="3"/>
      <c r="F2" s="3"/>
      <c r="G2" s="3"/>
      <c r="H2" s="3"/>
      <c r="I2" s="3"/>
    </row>
    <row r="3" spans="2:9" ht="15.75" customHeight="1" x14ac:dyDescent="0.25">
      <c r="B3" s="2" t="s">
        <v>33</v>
      </c>
      <c r="C3" s="2"/>
      <c r="D3" s="2"/>
      <c r="E3" s="2"/>
      <c r="F3" s="2"/>
      <c r="G3" s="2"/>
      <c r="H3" s="2"/>
      <c r="I3" s="2"/>
    </row>
    <row r="4" spans="2:9" ht="3.75" customHeight="1" x14ac:dyDescent="0.25">
      <c r="B4" s="8"/>
      <c r="C4" s="8"/>
      <c r="D4" s="8"/>
      <c r="E4" s="8"/>
      <c r="F4" s="8"/>
      <c r="G4" s="8"/>
      <c r="H4" s="8"/>
      <c r="I4" s="8"/>
    </row>
    <row r="5" spans="2:9" ht="30" customHeight="1" x14ac:dyDescent="0.25">
      <c r="B5" s="29" t="s">
        <v>34</v>
      </c>
      <c r="C5" s="29" t="s">
        <v>35</v>
      </c>
      <c r="D5" s="29" t="s">
        <v>22</v>
      </c>
      <c r="E5" s="29" t="s">
        <v>36</v>
      </c>
      <c r="F5" s="29" t="s">
        <v>37</v>
      </c>
      <c r="G5" s="29" t="s">
        <v>38</v>
      </c>
      <c r="H5" s="29" t="s">
        <v>39</v>
      </c>
      <c r="I5" s="29" t="s">
        <v>26</v>
      </c>
    </row>
    <row r="6" spans="2:9" ht="14.25" customHeight="1" x14ac:dyDescent="0.25">
      <c r="B6" s="30">
        <v>1</v>
      </c>
      <c r="C6" s="31">
        <f>Übersicht!$D$11</f>
        <v>46023</v>
      </c>
      <c r="D6" s="32">
        <f>Übersicht!$D$7</f>
        <v>175000</v>
      </c>
      <c r="E6" s="32">
        <f t="shared" ref="E6:E37" si="0">F6+G6</f>
        <v>984.375</v>
      </c>
      <c r="F6" s="32">
        <f>IF(D6&lt;=0,0,D6*Übersicht!$D$8/12)</f>
        <v>546.875</v>
      </c>
      <c r="G6" s="32">
        <f>IF(D6&lt;=0,0,MIN(Übersicht!$G$7-F6,D6))</f>
        <v>437.5</v>
      </c>
      <c r="H6" s="32">
        <f>IF(AND(MOD(B6,12)=0,(D6-G6)&gt;0),MIN(Übersicht!$D$10,D6-G6),0)</f>
        <v>0</v>
      </c>
      <c r="I6" s="33">
        <f t="shared" ref="I6:I37" si="1">D6-G6-H6</f>
        <v>174562.5</v>
      </c>
    </row>
    <row r="7" spans="2:9" ht="14.25" customHeight="1" x14ac:dyDescent="0.25">
      <c r="B7" s="34">
        <f t="shared" ref="B7:B38" si="2">B6+1</f>
        <v>2</v>
      </c>
      <c r="C7" s="35">
        <f t="shared" ref="C7:C38" si="3">EDATE(C6,1)</f>
        <v>46054</v>
      </c>
      <c r="D7" s="36">
        <f t="shared" ref="D7:D38" si="4">I6</f>
        <v>174562.5</v>
      </c>
      <c r="E7" s="36">
        <f t="shared" si="0"/>
        <v>984.375</v>
      </c>
      <c r="F7" s="36">
        <f>IF(D7&lt;=0,0,D7*Übersicht!$D$8/12)</f>
        <v>545.5078125</v>
      </c>
      <c r="G7" s="36">
        <f>IF(D7&lt;=0,0,MIN(Übersicht!$G$7-F7,D7))</f>
        <v>438.8671875</v>
      </c>
      <c r="H7" s="36">
        <f>IF(AND(MOD(B7,12)=0,(D7-G7)&gt;0),MIN(Übersicht!$D$10,D7-G7),0)</f>
        <v>0</v>
      </c>
      <c r="I7" s="37">
        <f t="shared" si="1"/>
        <v>174123.6328125</v>
      </c>
    </row>
    <row r="8" spans="2:9" ht="14.25" customHeight="1" x14ac:dyDescent="0.25">
      <c r="B8" s="30">
        <f t="shared" si="2"/>
        <v>3</v>
      </c>
      <c r="C8" s="31">
        <f t="shared" si="3"/>
        <v>46082</v>
      </c>
      <c r="D8" s="32">
        <f t="shared" si="4"/>
        <v>174123.6328125</v>
      </c>
      <c r="E8" s="32">
        <f t="shared" si="0"/>
        <v>984.375</v>
      </c>
      <c r="F8" s="32">
        <f>IF(D8&lt;=0,0,D8*Übersicht!$D$8/12)</f>
        <v>544.1363525390625</v>
      </c>
      <c r="G8" s="32">
        <f>IF(D8&lt;=0,0,MIN(Übersicht!$G$7-F8,D8))</f>
        <v>440.2386474609375</v>
      </c>
      <c r="H8" s="32">
        <f>IF(AND(MOD(B8,12)=0,(D8-G8)&gt;0),MIN(Übersicht!$D$10,D8-G8),0)</f>
        <v>0</v>
      </c>
      <c r="I8" s="33">
        <f t="shared" si="1"/>
        <v>173683.39416503906</v>
      </c>
    </row>
    <row r="9" spans="2:9" ht="14.25" customHeight="1" x14ac:dyDescent="0.25">
      <c r="B9" s="34">
        <f t="shared" si="2"/>
        <v>4</v>
      </c>
      <c r="C9" s="35">
        <f t="shared" si="3"/>
        <v>46113</v>
      </c>
      <c r="D9" s="36">
        <f t="shared" si="4"/>
        <v>173683.39416503906</v>
      </c>
      <c r="E9" s="36">
        <f t="shared" si="0"/>
        <v>984.375</v>
      </c>
      <c r="F9" s="36">
        <f>IF(D9&lt;=0,0,D9*Übersicht!$D$8/12)</f>
        <v>542.76060676574707</v>
      </c>
      <c r="G9" s="36">
        <f>IF(D9&lt;=0,0,MIN(Übersicht!$G$7-F9,D9))</f>
        <v>441.61439323425293</v>
      </c>
      <c r="H9" s="36">
        <f>IF(AND(MOD(B9,12)=0,(D9-G9)&gt;0),MIN(Übersicht!$D$10,D9-G9),0)</f>
        <v>0</v>
      </c>
      <c r="I9" s="37">
        <f t="shared" si="1"/>
        <v>173241.77977180481</v>
      </c>
    </row>
    <row r="10" spans="2:9" ht="14.25" customHeight="1" x14ac:dyDescent="0.25">
      <c r="B10" s="30">
        <f t="shared" si="2"/>
        <v>5</v>
      </c>
      <c r="C10" s="31">
        <f t="shared" si="3"/>
        <v>46143</v>
      </c>
      <c r="D10" s="32">
        <f t="shared" si="4"/>
        <v>173241.77977180481</v>
      </c>
      <c r="E10" s="32">
        <f t="shared" si="0"/>
        <v>984.375</v>
      </c>
      <c r="F10" s="32">
        <f>IF(D10&lt;=0,0,D10*Übersicht!$D$8/12)</f>
        <v>541.38056178688998</v>
      </c>
      <c r="G10" s="32">
        <f>IF(D10&lt;=0,0,MIN(Übersicht!$G$7-F10,D10))</f>
        <v>442.99443821311002</v>
      </c>
      <c r="H10" s="32">
        <f>IF(AND(MOD(B10,12)=0,(D10-G10)&gt;0),MIN(Übersicht!$D$10,D10-G10),0)</f>
        <v>0</v>
      </c>
      <c r="I10" s="33">
        <f t="shared" si="1"/>
        <v>172798.78533359169</v>
      </c>
    </row>
    <row r="11" spans="2:9" ht="14.25" customHeight="1" x14ac:dyDescent="0.25">
      <c r="B11" s="34">
        <f t="shared" si="2"/>
        <v>6</v>
      </c>
      <c r="C11" s="35">
        <f t="shared" si="3"/>
        <v>46174</v>
      </c>
      <c r="D11" s="36">
        <f t="shared" si="4"/>
        <v>172798.78533359169</v>
      </c>
      <c r="E11" s="36">
        <f t="shared" si="0"/>
        <v>984.375</v>
      </c>
      <c r="F11" s="36">
        <f>IF(D11&lt;=0,0,D11*Übersicht!$D$8/12)</f>
        <v>539.99620416747405</v>
      </c>
      <c r="G11" s="36">
        <f>IF(D11&lt;=0,0,MIN(Übersicht!$G$7-F11,D11))</f>
        <v>444.37879583252595</v>
      </c>
      <c r="H11" s="36">
        <f>IF(AND(MOD(B11,12)=0,(D11-G11)&gt;0),MIN(Übersicht!$D$10,D11-G11),0)</f>
        <v>0</v>
      </c>
      <c r="I11" s="37">
        <f t="shared" si="1"/>
        <v>172354.40653775918</v>
      </c>
    </row>
    <row r="12" spans="2:9" ht="14.25" customHeight="1" x14ac:dyDescent="0.25">
      <c r="B12" s="30">
        <f t="shared" si="2"/>
        <v>7</v>
      </c>
      <c r="C12" s="31">
        <f t="shared" si="3"/>
        <v>46204</v>
      </c>
      <c r="D12" s="32">
        <f t="shared" si="4"/>
        <v>172354.40653775918</v>
      </c>
      <c r="E12" s="32">
        <f t="shared" si="0"/>
        <v>984.375</v>
      </c>
      <c r="F12" s="32">
        <f>IF(D12&lt;=0,0,D12*Übersicht!$D$8/12)</f>
        <v>538.6075204304974</v>
      </c>
      <c r="G12" s="32">
        <f>IF(D12&lt;=0,0,MIN(Übersicht!$G$7-F12,D12))</f>
        <v>445.7674795695026</v>
      </c>
      <c r="H12" s="32">
        <f>IF(AND(MOD(B12,12)=0,(D12-G12)&gt;0),MIN(Übersicht!$D$10,D12-G12),0)</f>
        <v>0</v>
      </c>
      <c r="I12" s="33">
        <f t="shared" si="1"/>
        <v>171908.63905818967</v>
      </c>
    </row>
    <row r="13" spans="2:9" ht="14.25" customHeight="1" x14ac:dyDescent="0.25">
      <c r="B13" s="34">
        <f t="shared" si="2"/>
        <v>8</v>
      </c>
      <c r="C13" s="35">
        <f t="shared" si="3"/>
        <v>46235</v>
      </c>
      <c r="D13" s="36">
        <f t="shared" si="4"/>
        <v>171908.63905818967</v>
      </c>
      <c r="E13" s="36">
        <f t="shared" si="0"/>
        <v>984.375</v>
      </c>
      <c r="F13" s="36">
        <f>IF(D13&lt;=0,0,D13*Übersicht!$D$8/12)</f>
        <v>537.21449705684267</v>
      </c>
      <c r="G13" s="36">
        <f>IF(D13&lt;=0,0,MIN(Übersicht!$G$7-F13,D13))</f>
        <v>447.16050294315733</v>
      </c>
      <c r="H13" s="36">
        <f>IF(AND(MOD(B13,12)=0,(D13-G13)&gt;0),MIN(Übersicht!$D$10,D13-G13),0)</f>
        <v>0</v>
      </c>
      <c r="I13" s="37">
        <f t="shared" si="1"/>
        <v>171461.47855524652</v>
      </c>
    </row>
    <row r="14" spans="2:9" ht="14.25" customHeight="1" x14ac:dyDescent="0.25">
      <c r="B14" s="30">
        <f t="shared" si="2"/>
        <v>9</v>
      </c>
      <c r="C14" s="31">
        <f t="shared" si="3"/>
        <v>46266</v>
      </c>
      <c r="D14" s="32">
        <f t="shared" si="4"/>
        <v>171461.47855524652</v>
      </c>
      <c r="E14" s="32">
        <f t="shared" si="0"/>
        <v>984.375</v>
      </c>
      <c r="F14" s="32">
        <f>IF(D14&lt;=0,0,D14*Übersicht!$D$8/12)</f>
        <v>535.81712048514532</v>
      </c>
      <c r="G14" s="32">
        <f>IF(D14&lt;=0,0,MIN(Übersicht!$G$7-F14,D14))</f>
        <v>448.55787951485468</v>
      </c>
      <c r="H14" s="32">
        <f>IF(AND(MOD(B14,12)=0,(D14-G14)&gt;0),MIN(Übersicht!$D$10,D14-G14),0)</f>
        <v>0</v>
      </c>
      <c r="I14" s="33">
        <f t="shared" si="1"/>
        <v>171012.92067573167</v>
      </c>
    </row>
    <row r="15" spans="2:9" ht="14.25" customHeight="1" x14ac:dyDescent="0.25">
      <c r="B15" s="34">
        <f t="shared" si="2"/>
        <v>10</v>
      </c>
      <c r="C15" s="35">
        <f t="shared" si="3"/>
        <v>46296</v>
      </c>
      <c r="D15" s="36">
        <f t="shared" si="4"/>
        <v>171012.92067573167</v>
      </c>
      <c r="E15" s="36">
        <f t="shared" si="0"/>
        <v>984.375</v>
      </c>
      <c r="F15" s="36">
        <f>IF(D15&lt;=0,0,D15*Übersicht!$D$8/12)</f>
        <v>534.41537711166143</v>
      </c>
      <c r="G15" s="36">
        <f>IF(D15&lt;=0,0,MIN(Übersicht!$G$7-F15,D15))</f>
        <v>449.95962288833857</v>
      </c>
      <c r="H15" s="36">
        <f>IF(AND(MOD(B15,12)=0,(D15-G15)&gt;0),MIN(Übersicht!$D$10,D15-G15),0)</f>
        <v>0</v>
      </c>
      <c r="I15" s="37">
        <f t="shared" si="1"/>
        <v>170562.96105284334</v>
      </c>
    </row>
    <row r="16" spans="2:9" ht="14.25" customHeight="1" x14ac:dyDescent="0.25">
      <c r="B16" s="30">
        <f t="shared" si="2"/>
        <v>11</v>
      </c>
      <c r="C16" s="31">
        <f t="shared" si="3"/>
        <v>46327</v>
      </c>
      <c r="D16" s="32">
        <f t="shared" si="4"/>
        <v>170562.96105284334</v>
      </c>
      <c r="E16" s="32">
        <f t="shared" si="0"/>
        <v>984.375</v>
      </c>
      <c r="F16" s="32">
        <f>IF(D16&lt;=0,0,D16*Übersicht!$D$8/12)</f>
        <v>533.00925329013546</v>
      </c>
      <c r="G16" s="32">
        <f>IF(D16&lt;=0,0,MIN(Übersicht!$G$7-F16,D16))</f>
        <v>451.36574670986454</v>
      </c>
      <c r="H16" s="32">
        <f>IF(AND(MOD(B16,12)=0,(D16-G16)&gt;0),MIN(Übersicht!$D$10,D16-G16),0)</f>
        <v>0</v>
      </c>
      <c r="I16" s="33">
        <f t="shared" si="1"/>
        <v>170111.59530613347</v>
      </c>
    </row>
    <row r="17" spans="2:9" ht="14.25" customHeight="1" x14ac:dyDescent="0.25">
      <c r="B17" s="34">
        <f t="shared" si="2"/>
        <v>12</v>
      </c>
      <c r="C17" s="35">
        <f t="shared" si="3"/>
        <v>46357</v>
      </c>
      <c r="D17" s="36">
        <f t="shared" si="4"/>
        <v>170111.59530613347</v>
      </c>
      <c r="E17" s="36">
        <f t="shared" si="0"/>
        <v>984.375</v>
      </c>
      <c r="F17" s="36">
        <f>IF(D17&lt;=0,0,D17*Übersicht!$D$8/12)</f>
        <v>531.59873533166706</v>
      </c>
      <c r="G17" s="36">
        <f>IF(D17&lt;=0,0,MIN(Übersicht!$G$7-F17,D17))</f>
        <v>452.77626466833294</v>
      </c>
      <c r="H17" s="38">
        <f>IF(AND(MOD(B17,12)=0,(D17-G17)&gt;0),MIN(Übersicht!$D$10,D17-G17),0)</f>
        <v>3000</v>
      </c>
      <c r="I17" s="37">
        <f t="shared" si="1"/>
        <v>166658.81904146515</v>
      </c>
    </row>
    <row r="18" spans="2:9" ht="14.25" customHeight="1" x14ac:dyDescent="0.25">
      <c r="B18" s="30">
        <f t="shared" si="2"/>
        <v>13</v>
      </c>
      <c r="C18" s="31">
        <f t="shared" si="3"/>
        <v>46388</v>
      </c>
      <c r="D18" s="32">
        <f t="shared" si="4"/>
        <v>166658.81904146515</v>
      </c>
      <c r="E18" s="32">
        <f t="shared" si="0"/>
        <v>984.375</v>
      </c>
      <c r="F18" s="32">
        <f>IF(D18&lt;=0,0,D18*Übersicht!$D$8/12)</f>
        <v>520.80880950457856</v>
      </c>
      <c r="G18" s="32">
        <f>IF(D18&lt;=0,0,MIN(Übersicht!$G$7-F18,D18))</f>
        <v>463.56619049542144</v>
      </c>
      <c r="H18" s="32">
        <f>IF(AND(MOD(B18,12)=0,(D18-G18)&gt;0),MIN(Übersicht!$D$10,D18-G18),0)</f>
        <v>0</v>
      </c>
      <c r="I18" s="33">
        <f t="shared" si="1"/>
        <v>166195.25285096973</v>
      </c>
    </row>
    <row r="19" spans="2:9" ht="14.25" customHeight="1" x14ac:dyDescent="0.25">
      <c r="B19" s="34">
        <f t="shared" si="2"/>
        <v>14</v>
      </c>
      <c r="C19" s="35">
        <f t="shared" si="3"/>
        <v>46419</v>
      </c>
      <c r="D19" s="36">
        <f t="shared" si="4"/>
        <v>166195.25285096973</v>
      </c>
      <c r="E19" s="36">
        <f t="shared" si="0"/>
        <v>984.375</v>
      </c>
      <c r="F19" s="36">
        <f>IF(D19&lt;=0,0,D19*Übersicht!$D$8/12)</f>
        <v>519.36016515928043</v>
      </c>
      <c r="G19" s="36">
        <f>IF(D19&lt;=0,0,MIN(Übersicht!$G$7-F19,D19))</f>
        <v>465.01483484071957</v>
      </c>
      <c r="H19" s="36">
        <f>IF(AND(MOD(B19,12)=0,(D19-G19)&gt;0),MIN(Übersicht!$D$10,D19-G19),0)</f>
        <v>0</v>
      </c>
      <c r="I19" s="37">
        <f t="shared" si="1"/>
        <v>165730.23801612901</v>
      </c>
    </row>
    <row r="20" spans="2:9" ht="14.25" customHeight="1" x14ac:dyDescent="0.25">
      <c r="B20" s="30">
        <f t="shared" si="2"/>
        <v>15</v>
      </c>
      <c r="C20" s="31">
        <f t="shared" si="3"/>
        <v>46447</v>
      </c>
      <c r="D20" s="32">
        <f t="shared" si="4"/>
        <v>165730.23801612901</v>
      </c>
      <c r="E20" s="32">
        <f t="shared" si="0"/>
        <v>984.375</v>
      </c>
      <c r="F20" s="32">
        <f>IF(D20&lt;=0,0,D20*Übersicht!$D$8/12)</f>
        <v>517.90699380040314</v>
      </c>
      <c r="G20" s="32">
        <f>IF(D20&lt;=0,0,MIN(Übersicht!$G$7-F20,D20))</f>
        <v>466.46800619959686</v>
      </c>
      <c r="H20" s="32">
        <f>IF(AND(MOD(B20,12)=0,(D20-G20)&gt;0),MIN(Übersicht!$D$10,D20-G20),0)</f>
        <v>0</v>
      </c>
      <c r="I20" s="33">
        <f t="shared" si="1"/>
        <v>165263.7700099294</v>
      </c>
    </row>
    <row r="21" spans="2:9" ht="14.25" customHeight="1" x14ac:dyDescent="0.25">
      <c r="B21" s="34">
        <f t="shared" si="2"/>
        <v>16</v>
      </c>
      <c r="C21" s="35">
        <f t="shared" si="3"/>
        <v>46478</v>
      </c>
      <c r="D21" s="36">
        <f t="shared" si="4"/>
        <v>165263.7700099294</v>
      </c>
      <c r="E21" s="36">
        <f t="shared" si="0"/>
        <v>984.375</v>
      </c>
      <c r="F21" s="36">
        <f>IF(D21&lt;=0,0,D21*Übersicht!$D$8/12)</f>
        <v>516.44928128102936</v>
      </c>
      <c r="G21" s="36">
        <f>IF(D21&lt;=0,0,MIN(Übersicht!$G$7-F21,D21))</f>
        <v>467.92571871897064</v>
      </c>
      <c r="H21" s="36">
        <f>IF(AND(MOD(B21,12)=0,(D21-G21)&gt;0),MIN(Übersicht!$D$10,D21-G21),0)</f>
        <v>0</v>
      </c>
      <c r="I21" s="37">
        <f t="shared" si="1"/>
        <v>164795.84429121044</v>
      </c>
    </row>
    <row r="22" spans="2:9" ht="14.25" customHeight="1" x14ac:dyDescent="0.25">
      <c r="B22" s="30">
        <f t="shared" si="2"/>
        <v>17</v>
      </c>
      <c r="C22" s="31">
        <f t="shared" si="3"/>
        <v>46508</v>
      </c>
      <c r="D22" s="32">
        <f t="shared" si="4"/>
        <v>164795.84429121044</v>
      </c>
      <c r="E22" s="32">
        <f t="shared" si="0"/>
        <v>984.375</v>
      </c>
      <c r="F22" s="32">
        <f>IF(D22&lt;=0,0,D22*Übersicht!$D$8/12)</f>
        <v>514.98701341003255</v>
      </c>
      <c r="G22" s="32">
        <f>IF(D22&lt;=0,0,MIN(Übersicht!$G$7-F22,D22))</f>
        <v>469.38798658996745</v>
      </c>
      <c r="H22" s="32">
        <f>IF(AND(MOD(B22,12)=0,(D22-G22)&gt;0),MIN(Übersicht!$D$10,D22-G22),0)</f>
        <v>0</v>
      </c>
      <c r="I22" s="33">
        <f t="shared" si="1"/>
        <v>164326.45630462046</v>
      </c>
    </row>
    <row r="23" spans="2:9" ht="14.25" customHeight="1" x14ac:dyDescent="0.25">
      <c r="B23" s="34">
        <f t="shared" si="2"/>
        <v>18</v>
      </c>
      <c r="C23" s="35">
        <f t="shared" si="3"/>
        <v>46539</v>
      </c>
      <c r="D23" s="36">
        <f t="shared" si="4"/>
        <v>164326.45630462046</v>
      </c>
      <c r="E23" s="36">
        <f t="shared" si="0"/>
        <v>984.375</v>
      </c>
      <c r="F23" s="36">
        <f>IF(D23&lt;=0,0,D23*Übersicht!$D$8/12)</f>
        <v>513.52017595193888</v>
      </c>
      <c r="G23" s="36">
        <f>IF(D23&lt;=0,0,MIN(Übersicht!$G$7-F23,D23))</f>
        <v>470.85482404806112</v>
      </c>
      <c r="H23" s="36">
        <f>IF(AND(MOD(B23,12)=0,(D23-G23)&gt;0),MIN(Übersicht!$D$10,D23-G23),0)</f>
        <v>0</v>
      </c>
      <c r="I23" s="37">
        <f t="shared" si="1"/>
        <v>163855.6014805724</v>
      </c>
    </row>
    <row r="24" spans="2:9" ht="14.25" customHeight="1" x14ac:dyDescent="0.25">
      <c r="B24" s="30">
        <f t="shared" si="2"/>
        <v>19</v>
      </c>
      <c r="C24" s="31">
        <f t="shared" si="3"/>
        <v>46569</v>
      </c>
      <c r="D24" s="32">
        <f t="shared" si="4"/>
        <v>163855.6014805724</v>
      </c>
      <c r="E24" s="32">
        <f t="shared" si="0"/>
        <v>984.375</v>
      </c>
      <c r="F24" s="32">
        <f>IF(D24&lt;=0,0,D24*Übersicht!$D$8/12)</f>
        <v>512.04875462678876</v>
      </c>
      <c r="G24" s="32">
        <f>IF(D24&lt;=0,0,MIN(Übersicht!$G$7-F24,D24))</f>
        <v>472.32624537321124</v>
      </c>
      <c r="H24" s="32">
        <f>IF(AND(MOD(B24,12)=0,(D24-G24)&gt;0),MIN(Übersicht!$D$10,D24-G24),0)</f>
        <v>0</v>
      </c>
      <c r="I24" s="33">
        <f t="shared" si="1"/>
        <v>163383.27523519919</v>
      </c>
    </row>
    <row r="25" spans="2:9" ht="14.25" customHeight="1" x14ac:dyDescent="0.25">
      <c r="B25" s="34">
        <f t="shared" si="2"/>
        <v>20</v>
      </c>
      <c r="C25" s="35">
        <f t="shared" si="3"/>
        <v>46600</v>
      </c>
      <c r="D25" s="36">
        <f t="shared" si="4"/>
        <v>163383.27523519919</v>
      </c>
      <c r="E25" s="36">
        <f t="shared" si="0"/>
        <v>984.375</v>
      </c>
      <c r="F25" s="36">
        <f>IF(D25&lt;=0,0,D25*Übersicht!$D$8/12)</f>
        <v>510.57273510999744</v>
      </c>
      <c r="G25" s="36">
        <f>IF(D25&lt;=0,0,MIN(Übersicht!$G$7-F25,D25))</f>
        <v>473.80226489000256</v>
      </c>
      <c r="H25" s="36">
        <f>IF(AND(MOD(B25,12)=0,(D25-G25)&gt;0),MIN(Übersicht!$D$10,D25-G25),0)</f>
        <v>0</v>
      </c>
      <c r="I25" s="37">
        <f t="shared" si="1"/>
        <v>162909.4729703092</v>
      </c>
    </row>
    <row r="26" spans="2:9" ht="14.25" customHeight="1" x14ac:dyDescent="0.25">
      <c r="B26" s="30">
        <f t="shared" si="2"/>
        <v>21</v>
      </c>
      <c r="C26" s="31">
        <f t="shared" si="3"/>
        <v>46631</v>
      </c>
      <c r="D26" s="32">
        <f t="shared" si="4"/>
        <v>162909.4729703092</v>
      </c>
      <c r="E26" s="32">
        <f t="shared" si="0"/>
        <v>984.375</v>
      </c>
      <c r="F26" s="32">
        <f>IF(D26&lt;=0,0,D26*Übersicht!$D$8/12)</f>
        <v>509.09210303221624</v>
      </c>
      <c r="G26" s="32">
        <f>IF(D26&lt;=0,0,MIN(Übersicht!$G$7-F26,D26))</f>
        <v>475.28289696778376</v>
      </c>
      <c r="H26" s="32">
        <f>IF(AND(MOD(B26,12)=0,(D26-G26)&gt;0),MIN(Übersicht!$D$10,D26-G26),0)</f>
        <v>0</v>
      </c>
      <c r="I26" s="33">
        <f t="shared" si="1"/>
        <v>162434.19007334142</v>
      </c>
    </row>
    <row r="27" spans="2:9" ht="14.25" customHeight="1" x14ac:dyDescent="0.25">
      <c r="B27" s="34">
        <f t="shared" si="2"/>
        <v>22</v>
      </c>
      <c r="C27" s="35">
        <f t="shared" si="3"/>
        <v>46661</v>
      </c>
      <c r="D27" s="36">
        <f t="shared" si="4"/>
        <v>162434.19007334142</v>
      </c>
      <c r="E27" s="36">
        <f t="shared" si="0"/>
        <v>984.375</v>
      </c>
      <c r="F27" s="36">
        <f>IF(D27&lt;=0,0,D27*Übersicht!$D$8/12)</f>
        <v>507.60684397919198</v>
      </c>
      <c r="G27" s="36">
        <f>IF(D27&lt;=0,0,MIN(Übersicht!$G$7-F27,D27))</f>
        <v>476.76815602080802</v>
      </c>
      <c r="H27" s="36">
        <f>IF(AND(MOD(B27,12)=0,(D27-G27)&gt;0),MIN(Übersicht!$D$10,D27-G27),0)</f>
        <v>0</v>
      </c>
      <c r="I27" s="37">
        <f t="shared" si="1"/>
        <v>161957.42191732061</v>
      </c>
    </row>
    <row r="28" spans="2:9" ht="14.25" customHeight="1" x14ac:dyDescent="0.25">
      <c r="B28" s="30">
        <f t="shared" si="2"/>
        <v>23</v>
      </c>
      <c r="C28" s="31">
        <f t="shared" si="3"/>
        <v>46692</v>
      </c>
      <c r="D28" s="32">
        <f t="shared" si="4"/>
        <v>161957.42191732061</v>
      </c>
      <c r="E28" s="32">
        <f t="shared" si="0"/>
        <v>984.375</v>
      </c>
      <c r="F28" s="32">
        <f>IF(D28&lt;=0,0,D28*Übersicht!$D$8/12)</f>
        <v>506.1169434916269</v>
      </c>
      <c r="G28" s="32">
        <f>IF(D28&lt;=0,0,MIN(Übersicht!$G$7-F28,D28))</f>
        <v>478.2580565083731</v>
      </c>
      <c r="H28" s="32">
        <f>IF(AND(MOD(B28,12)=0,(D28-G28)&gt;0),MIN(Übersicht!$D$10,D28-G28),0)</f>
        <v>0</v>
      </c>
      <c r="I28" s="33">
        <f t="shared" si="1"/>
        <v>161479.16386081223</v>
      </c>
    </row>
    <row r="29" spans="2:9" ht="14.25" customHeight="1" x14ac:dyDescent="0.25">
      <c r="B29" s="34">
        <f t="shared" si="2"/>
        <v>24</v>
      </c>
      <c r="C29" s="35">
        <f t="shared" si="3"/>
        <v>46722</v>
      </c>
      <c r="D29" s="36">
        <f t="shared" si="4"/>
        <v>161479.16386081223</v>
      </c>
      <c r="E29" s="36">
        <f t="shared" si="0"/>
        <v>984.375</v>
      </c>
      <c r="F29" s="36">
        <f>IF(D29&lt;=0,0,D29*Übersicht!$D$8/12)</f>
        <v>504.62238706503825</v>
      </c>
      <c r="G29" s="36">
        <f>IF(D29&lt;=0,0,MIN(Übersicht!$G$7-F29,D29))</f>
        <v>479.75261293496175</v>
      </c>
      <c r="H29" s="38">
        <f>IF(AND(MOD(B29,12)=0,(D29-G29)&gt;0),MIN(Übersicht!$D$10,D29-G29),0)</f>
        <v>3000</v>
      </c>
      <c r="I29" s="37">
        <f t="shared" si="1"/>
        <v>157999.41124787726</v>
      </c>
    </row>
    <row r="30" spans="2:9" ht="14.25" customHeight="1" x14ac:dyDescent="0.25">
      <c r="B30" s="30">
        <f t="shared" si="2"/>
        <v>25</v>
      </c>
      <c r="C30" s="31">
        <f t="shared" si="3"/>
        <v>46753</v>
      </c>
      <c r="D30" s="32">
        <f t="shared" si="4"/>
        <v>157999.41124787726</v>
      </c>
      <c r="E30" s="32">
        <f t="shared" si="0"/>
        <v>984.375</v>
      </c>
      <c r="F30" s="32">
        <f>IF(D30&lt;=0,0,D30*Übersicht!$D$8/12)</f>
        <v>493.74816014961647</v>
      </c>
      <c r="G30" s="32">
        <f>IF(D30&lt;=0,0,MIN(Übersicht!$G$7-F30,D30))</f>
        <v>490.62683985038353</v>
      </c>
      <c r="H30" s="32">
        <f>IF(AND(MOD(B30,12)=0,(D30-G30)&gt;0),MIN(Übersicht!$D$10,D30-G30),0)</f>
        <v>0</v>
      </c>
      <c r="I30" s="33">
        <f t="shared" si="1"/>
        <v>157508.78440802687</v>
      </c>
    </row>
    <row r="31" spans="2:9" ht="14.25" customHeight="1" x14ac:dyDescent="0.25">
      <c r="B31" s="34">
        <f t="shared" si="2"/>
        <v>26</v>
      </c>
      <c r="C31" s="35">
        <f t="shared" si="3"/>
        <v>46784</v>
      </c>
      <c r="D31" s="36">
        <f t="shared" si="4"/>
        <v>157508.78440802687</v>
      </c>
      <c r="E31" s="36">
        <f t="shared" si="0"/>
        <v>984.375</v>
      </c>
      <c r="F31" s="36">
        <f>IF(D31&lt;=0,0,D31*Übersicht!$D$8/12)</f>
        <v>492.21495127508393</v>
      </c>
      <c r="G31" s="36">
        <f>IF(D31&lt;=0,0,MIN(Übersicht!$G$7-F31,D31))</f>
        <v>492.16004872491607</v>
      </c>
      <c r="H31" s="36">
        <f>IF(AND(MOD(B31,12)=0,(D31-G31)&gt;0),MIN(Übersicht!$D$10,D31-G31),0)</f>
        <v>0</v>
      </c>
      <c r="I31" s="37">
        <f t="shared" si="1"/>
        <v>157016.62435930196</v>
      </c>
    </row>
    <row r="32" spans="2:9" ht="14.25" customHeight="1" x14ac:dyDescent="0.25">
      <c r="B32" s="30">
        <f t="shared" si="2"/>
        <v>27</v>
      </c>
      <c r="C32" s="31">
        <f t="shared" si="3"/>
        <v>46813</v>
      </c>
      <c r="D32" s="32">
        <f t="shared" si="4"/>
        <v>157016.62435930196</v>
      </c>
      <c r="E32" s="32">
        <f t="shared" si="0"/>
        <v>984.375</v>
      </c>
      <c r="F32" s="32">
        <f>IF(D32&lt;=0,0,D32*Übersicht!$D$8/12)</f>
        <v>490.67695112281859</v>
      </c>
      <c r="G32" s="32">
        <f>IF(D32&lt;=0,0,MIN(Übersicht!$G$7-F32,D32))</f>
        <v>493.69804887718141</v>
      </c>
      <c r="H32" s="32">
        <f>IF(AND(MOD(B32,12)=0,(D32-G32)&gt;0),MIN(Übersicht!$D$10,D32-G32),0)</f>
        <v>0</v>
      </c>
      <c r="I32" s="33">
        <f t="shared" si="1"/>
        <v>156522.92631042478</v>
      </c>
    </row>
    <row r="33" spans="2:9" ht="14.25" customHeight="1" x14ac:dyDescent="0.25">
      <c r="B33" s="34">
        <f t="shared" si="2"/>
        <v>28</v>
      </c>
      <c r="C33" s="35">
        <f t="shared" si="3"/>
        <v>46844</v>
      </c>
      <c r="D33" s="36">
        <f t="shared" si="4"/>
        <v>156522.92631042478</v>
      </c>
      <c r="E33" s="36">
        <f t="shared" si="0"/>
        <v>984.375</v>
      </c>
      <c r="F33" s="36">
        <f>IF(D33&lt;=0,0,D33*Übersicht!$D$8/12)</f>
        <v>489.13414472007747</v>
      </c>
      <c r="G33" s="36">
        <f>IF(D33&lt;=0,0,MIN(Übersicht!$G$7-F33,D33))</f>
        <v>495.24085527992253</v>
      </c>
      <c r="H33" s="36">
        <f>IF(AND(MOD(B33,12)=0,(D33-G33)&gt;0),MIN(Übersicht!$D$10,D33-G33),0)</f>
        <v>0</v>
      </c>
      <c r="I33" s="37">
        <f t="shared" si="1"/>
        <v>156027.68545514485</v>
      </c>
    </row>
    <row r="34" spans="2:9" ht="14.25" customHeight="1" x14ac:dyDescent="0.25">
      <c r="B34" s="30">
        <f t="shared" si="2"/>
        <v>29</v>
      </c>
      <c r="C34" s="31">
        <f t="shared" si="3"/>
        <v>46874</v>
      </c>
      <c r="D34" s="32">
        <f t="shared" si="4"/>
        <v>156027.68545514485</v>
      </c>
      <c r="E34" s="32">
        <f t="shared" si="0"/>
        <v>984.375</v>
      </c>
      <c r="F34" s="32">
        <f>IF(D34&lt;=0,0,D34*Übersicht!$D$8/12)</f>
        <v>487.58651704732762</v>
      </c>
      <c r="G34" s="32">
        <f>IF(D34&lt;=0,0,MIN(Übersicht!$G$7-F34,D34))</f>
        <v>496.78848295267238</v>
      </c>
      <c r="H34" s="32">
        <f>IF(AND(MOD(B34,12)=0,(D34-G34)&gt;0),MIN(Übersicht!$D$10,D34-G34),0)</f>
        <v>0</v>
      </c>
      <c r="I34" s="33">
        <f t="shared" si="1"/>
        <v>155530.89697219219</v>
      </c>
    </row>
    <row r="35" spans="2:9" ht="14.25" customHeight="1" x14ac:dyDescent="0.25">
      <c r="B35" s="34">
        <f t="shared" si="2"/>
        <v>30</v>
      </c>
      <c r="C35" s="35">
        <f t="shared" si="3"/>
        <v>46905</v>
      </c>
      <c r="D35" s="36">
        <f t="shared" si="4"/>
        <v>155530.89697219219</v>
      </c>
      <c r="E35" s="36">
        <f t="shared" si="0"/>
        <v>984.375</v>
      </c>
      <c r="F35" s="36">
        <f>IF(D35&lt;=0,0,D35*Übersicht!$D$8/12)</f>
        <v>486.03405303810058</v>
      </c>
      <c r="G35" s="36">
        <f>IF(D35&lt;=0,0,MIN(Übersicht!$G$7-F35,D35))</f>
        <v>498.34094696189942</v>
      </c>
      <c r="H35" s="36">
        <f>IF(AND(MOD(B35,12)=0,(D35-G35)&gt;0),MIN(Übersicht!$D$10,D35-G35),0)</f>
        <v>0</v>
      </c>
      <c r="I35" s="37">
        <f t="shared" si="1"/>
        <v>155032.5560252303</v>
      </c>
    </row>
    <row r="36" spans="2:9" ht="14.25" customHeight="1" x14ac:dyDescent="0.25">
      <c r="B36" s="30">
        <f t="shared" si="2"/>
        <v>31</v>
      </c>
      <c r="C36" s="31">
        <f t="shared" si="3"/>
        <v>46935</v>
      </c>
      <c r="D36" s="32">
        <f t="shared" si="4"/>
        <v>155032.5560252303</v>
      </c>
      <c r="E36" s="32">
        <f t="shared" si="0"/>
        <v>984.375</v>
      </c>
      <c r="F36" s="32">
        <f>IF(D36&lt;=0,0,D36*Übersicht!$D$8/12)</f>
        <v>484.47673757884468</v>
      </c>
      <c r="G36" s="32">
        <f>IF(D36&lt;=0,0,MIN(Übersicht!$G$7-F36,D36))</f>
        <v>499.89826242115532</v>
      </c>
      <c r="H36" s="32">
        <f>IF(AND(MOD(B36,12)=0,(D36-G36)&gt;0),MIN(Übersicht!$D$10,D36-G36),0)</f>
        <v>0</v>
      </c>
      <c r="I36" s="33">
        <f t="shared" si="1"/>
        <v>154532.65776280913</v>
      </c>
    </row>
    <row r="37" spans="2:9" ht="14.25" customHeight="1" x14ac:dyDescent="0.25">
      <c r="B37" s="34">
        <f t="shared" si="2"/>
        <v>32</v>
      </c>
      <c r="C37" s="35">
        <f t="shared" si="3"/>
        <v>46966</v>
      </c>
      <c r="D37" s="36">
        <f t="shared" si="4"/>
        <v>154532.65776280913</v>
      </c>
      <c r="E37" s="36">
        <f t="shared" si="0"/>
        <v>984.375</v>
      </c>
      <c r="F37" s="36">
        <f>IF(D37&lt;=0,0,D37*Übersicht!$D$8/12)</f>
        <v>482.91455550877851</v>
      </c>
      <c r="G37" s="36">
        <f>IF(D37&lt;=0,0,MIN(Übersicht!$G$7-F37,D37))</f>
        <v>501.46044449122149</v>
      </c>
      <c r="H37" s="36">
        <f>IF(AND(MOD(B37,12)=0,(D37-G37)&gt;0),MIN(Übersicht!$D$10,D37-G37),0)</f>
        <v>0</v>
      </c>
      <c r="I37" s="37">
        <f t="shared" si="1"/>
        <v>154031.19731831792</v>
      </c>
    </row>
    <row r="38" spans="2:9" ht="14.25" customHeight="1" x14ac:dyDescent="0.25">
      <c r="B38" s="30">
        <f t="shared" si="2"/>
        <v>33</v>
      </c>
      <c r="C38" s="31">
        <f t="shared" si="3"/>
        <v>46997</v>
      </c>
      <c r="D38" s="32">
        <f t="shared" si="4"/>
        <v>154031.19731831792</v>
      </c>
      <c r="E38" s="32">
        <f t="shared" ref="E38:E69" si="5">F38+G38</f>
        <v>984.375</v>
      </c>
      <c r="F38" s="32">
        <f>IF(D38&lt;=0,0,D38*Übersicht!$D$8/12)</f>
        <v>481.34749161974349</v>
      </c>
      <c r="G38" s="32">
        <f>IF(D38&lt;=0,0,MIN(Übersicht!$G$7-F38,D38))</f>
        <v>503.02750838025651</v>
      </c>
      <c r="H38" s="32">
        <f>IF(AND(MOD(B38,12)=0,(D38-G38)&gt;0),MIN(Übersicht!$D$10,D38-G38),0)</f>
        <v>0</v>
      </c>
      <c r="I38" s="33">
        <f t="shared" ref="I38:I69" si="6">D38-G38-H38</f>
        <v>153528.16980993765</v>
      </c>
    </row>
    <row r="39" spans="2:9" ht="14.25" customHeight="1" x14ac:dyDescent="0.25">
      <c r="B39" s="34">
        <f t="shared" ref="B39:B70" si="7">B38+1</f>
        <v>34</v>
      </c>
      <c r="C39" s="35">
        <f t="shared" ref="C39:C70" si="8">EDATE(C38,1)</f>
        <v>47027</v>
      </c>
      <c r="D39" s="36">
        <f t="shared" ref="D39:D70" si="9">I38</f>
        <v>153528.16980993765</v>
      </c>
      <c r="E39" s="36">
        <f t="shared" si="5"/>
        <v>984.375</v>
      </c>
      <c r="F39" s="36">
        <f>IF(D39&lt;=0,0,D39*Übersicht!$D$8/12)</f>
        <v>479.7755306560552</v>
      </c>
      <c r="G39" s="36">
        <f>IF(D39&lt;=0,0,MIN(Übersicht!$G$7-F39,D39))</f>
        <v>504.5994693439448</v>
      </c>
      <c r="H39" s="36">
        <f>IF(AND(MOD(B39,12)=0,(D39-G39)&gt;0),MIN(Übersicht!$D$10,D39-G39),0)</f>
        <v>0</v>
      </c>
      <c r="I39" s="37">
        <f t="shared" si="6"/>
        <v>153023.57034059369</v>
      </c>
    </row>
    <row r="40" spans="2:9" ht="14.25" customHeight="1" x14ac:dyDescent="0.25">
      <c r="B40" s="30">
        <f t="shared" si="7"/>
        <v>35</v>
      </c>
      <c r="C40" s="31">
        <f t="shared" si="8"/>
        <v>47058</v>
      </c>
      <c r="D40" s="32">
        <f t="shared" si="9"/>
        <v>153023.57034059369</v>
      </c>
      <c r="E40" s="32">
        <f t="shared" si="5"/>
        <v>984.375</v>
      </c>
      <c r="F40" s="32">
        <f>IF(D40&lt;=0,0,D40*Übersicht!$D$8/12)</f>
        <v>478.19865731435533</v>
      </c>
      <c r="G40" s="32">
        <f>IF(D40&lt;=0,0,MIN(Übersicht!$G$7-F40,D40))</f>
        <v>506.17634268564467</v>
      </c>
      <c r="H40" s="32">
        <f>IF(AND(MOD(B40,12)=0,(D40-G40)&gt;0),MIN(Übersicht!$D$10,D40-G40),0)</f>
        <v>0</v>
      </c>
      <c r="I40" s="33">
        <f t="shared" si="6"/>
        <v>152517.39399790805</v>
      </c>
    </row>
    <row r="41" spans="2:9" ht="14.25" customHeight="1" x14ac:dyDescent="0.25">
      <c r="B41" s="34">
        <f t="shared" si="7"/>
        <v>36</v>
      </c>
      <c r="C41" s="35">
        <f t="shared" si="8"/>
        <v>47088</v>
      </c>
      <c r="D41" s="36">
        <f t="shared" si="9"/>
        <v>152517.39399790805</v>
      </c>
      <c r="E41" s="36">
        <f t="shared" si="5"/>
        <v>984.375</v>
      </c>
      <c r="F41" s="36">
        <f>IF(D41&lt;=0,0,D41*Übersicht!$D$8/12)</f>
        <v>476.61685624346268</v>
      </c>
      <c r="G41" s="36">
        <f>IF(D41&lt;=0,0,MIN(Übersicht!$G$7-F41,D41))</f>
        <v>507.75814375653732</v>
      </c>
      <c r="H41" s="38">
        <f>IF(AND(MOD(B41,12)=0,(D41-G41)&gt;0),MIN(Übersicht!$D$10,D41-G41),0)</f>
        <v>3000</v>
      </c>
      <c r="I41" s="37">
        <f t="shared" si="6"/>
        <v>149009.63585415151</v>
      </c>
    </row>
    <row r="42" spans="2:9" ht="14.25" customHeight="1" x14ac:dyDescent="0.25">
      <c r="B42" s="30">
        <f t="shared" si="7"/>
        <v>37</v>
      </c>
      <c r="C42" s="31">
        <f t="shared" si="8"/>
        <v>47119</v>
      </c>
      <c r="D42" s="32">
        <f t="shared" si="9"/>
        <v>149009.63585415151</v>
      </c>
      <c r="E42" s="32">
        <f t="shared" si="5"/>
        <v>984.375</v>
      </c>
      <c r="F42" s="32">
        <f>IF(D42&lt;=0,0,D42*Übersicht!$D$8/12)</f>
        <v>465.65511204422342</v>
      </c>
      <c r="G42" s="32">
        <f>IF(D42&lt;=0,0,MIN(Übersicht!$G$7-F42,D42))</f>
        <v>518.71988795577658</v>
      </c>
      <c r="H42" s="32">
        <f>IF(AND(MOD(B42,12)=0,(D42-G42)&gt;0),MIN(Übersicht!$D$10,D42-G42),0)</f>
        <v>0</v>
      </c>
      <c r="I42" s="33">
        <f t="shared" si="6"/>
        <v>148490.91596619572</v>
      </c>
    </row>
    <row r="43" spans="2:9" ht="14.25" customHeight="1" x14ac:dyDescent="0.25">
      <c r="B43" s="34">
        <f t="shared" si="7"/>
        <v>38</v>
      </c>
      <c r="C43" s="35">
        <f t="shared" si="8"/>
        <v>47150</v>
      </c>
      <c r="D43" s="36">
        <f t="shared" si="9"/>
        <v>148490.91596619572</v>
      </c>
      <c r="E43" s="36">
        <f t="shared" si="5"/>
        <v>984.375</v>
      </c>
      <c r="F43" s="36">
        <f>IF(D43&lt;=0,0,D43*Übersicht!$D$8/12)</f>
        <v>464.03411239436167</v>
      </c>
      <c r="G43" s="36">
        <f>IF(D43&lt;=0,0,MIN(Übersicht!$G$7-F43,D43))</f>
        <v>520.34088760563827</v>
      </c>
      <c r="H43" s="36">
        <f>IF(AND(MOD(B43,12)=0,(D43-G43)&gt;0),MIN(Übersicht!$D$10,D43-G43),0)</f>
        <v>0</v>
      </c>
      <c r="I43" s="37">
        <f t="shared" si="6"/>
        <v>147970.57507859007</v>
      </c>
    </row>
    <row r="44" spans="2:9" ht="14.25" customHeight="1" x14ac:dyDescent="0.25">
      <c r="B44" s="30">
        <f t="shared" si="7"/>
        <v>39</v>
      </c>
      <c r="C44" s="31">
        <f t="shared" si="8"/>
        <v>47178</v>
      </c>
      <c r="D44" s="32">
        <f t="shared" si="9"/>
        <v>147970.57507859007</v>
      </c>
      <c r="E44" s="32">
        <f t="shared" si="5"/>
        <v>984.375</v>
      </c>
      <c r="F44" s="32">
        <f>IF(D44&lt;=0,0,D44*Übersicht!$D$8/12)</f>
        <v>462.40804712059395</v>
      </c>
      <c r="G44" s="32">
        <f>IF(D44&lt;=0,0,MIN(Übersicht!$G$7-F44,D44))</f>
        <v>521.96695287940611</v>
      </c>
      <c r="H44" s="32">
        <f>IF(AND(MOD(B44,12)=0,(D44-G44)&gt;0),MIN(Übersicht!$D$10,D44-G44),0)</f>
        <v>0</v>
      </c>
      <c r="I44" s="33">
        <f t="shared" si="6"/>
        <v>147448.60812571066</v>
      </c>
    </row>
    <row r="45" spans="2:9" ht="14.25" customHeight="1" x14ac:dyDescent="0.25">
      <c r="B45" s="34">
        <f t="shared" si="7"/>
        <v>40</v>
      </c>
      <c r="C45" s="35">
        <f t="shared" si="8"/>
        <v>47209</v>
      </c>
      <c r="D45" s="36">
        <f t="shared" si="9"/>
        <v>147448.60812571066</v>
      </c>
      <c r="E45" s="36">
        <f t="shared" si="5"/>
        <v>984.375</v>
      </c>
      <c r="F45" s="36">
        <f>IF(D45&lt;=0,0,D45*Übersicht!$D$8/12)</f>
        <v>460.77690039284579</v>
      </c>
      <c r="G45" s="36">
        <f>IF(D45&lt;=0,0,MIN(Übersicht!$G$7-F45,D45))</f>
        <v>523.59809960715415</v>
      </c>
      <c r="H45" s="36">
        <f>IF(AND(MOD(B45,12)=0,(D45-G45)&gt;0),MIN(Übersicht!$D$10,D45-G45),0)</f>
        <v>0</v>
      </c>
      <c r="I45" s="37">
        <f t="shared" si="6"/>
        <v>146925.0100261035</v>
      </c>
    </row>
    <row r="46" spans="2:9" ht="14.25" customHeight="1" x14ac:dyDescent="0.25">
      <c r="B46" s="30">
        <f t="shared" si="7"/>
        <v>41</v>
      </c>
      <c r="C46" s="31">
        <f t="shared" si="8"/>
        <v>47239</v>
      </c>
      <c r="D46" s="32">
        <f t="shared" si="9"/>
        <v>146925.0100261035</v>
      </c>
      <c r="E46" s="32">
        <f t="shared" si="5"/>
        <v>984.375</v>
      </c>
      <c r="F46" s="32">
        <f>IF(D46&lt;=0,0,D46*Übersicht!$D$8/12)</f>
        <v>459.14065633157338</v>
      </c>
      <c r="G46" s="32">
        <f>IF(D46&lt;=0,0,MIN(Übersicht!$G$7-F46,D46))</f>
        <v>525.23434366842662</v>
      </c>
      <c r="H46" s="32">
        <f>IF(AND(MOD(B46,12)=0,(D46-G46)&gt;0),MIN(Übersicht!$D$10,D46-G46),0)</f>
        <v>0</v>
      </c>
      <c r="I46" s="33">
        <f t="shared" si="6"/>
        <v>146399.77568243508</v>
      </c>
    </row>
    <row r="47" spans="2:9" ht="14.25" customHeight="1" x14ac:dyDescent="0.25">
      <c r="B47" s="34">
        <f t="shared" si="7"/>
        <v>42</v>
      </c>
      <c r="C47" s="35">
        <f t="shared" si="8"/>
        <v>47270</v>
      </c>
      <c r="D47" s="36">
        <f t="shared" si="9"/>
        <v>146399.77568243508</v>
      </c>
      <c r="E47" s="36">
        <f t="shared" si="5"/>
        <v>984.375</v>
      </c>
      <c r="F47" s="36">
        <f>IF(D47&lt;=0,0,D47*Übersicht!$D$8/12)</f>
        <v>457.49929900760958</v>
      </c>
      <c r="G47" s="36">
        <f>IF(D47&lt;=0,0,MIN(Übersicht!$G$7-F47,D47))</f>
        <v>526.87570099239042</v>
      </c>
      <c r="H47" s="36">
        <f>IF(AND(MOD(B47,12)=0,(D47-G47)&gt;0),MIN(Übersicht!$D$10,D47-G47),0)</f>
        <v>0</v>
      </c>
      <c r="I47" s="37">
        <f t="shared" si="6"/>
        <v>145872.89998144269</v>
      </c>
    </row>
    <row r="48" spans="2:9" ht="14.25" customHeight="1" x14ac:dyDescent="0.25">
      <c r="B48" s="30">
        <f t="shared" si="7"/>
        <v>43</v>
      </c>
      <c r="C48" s="31">
        <f t="shared" si="8"/>
        <v>47300</v>
      </c>
      <c r="D48" s="32">
        <f t="shared" si="9"/>
        <v>145872.89998144269</v>
      </c>
      <c r="E48" s="32">
        <f t="shared" si="5"/>
        <v>984.375</v>
      </c>
      <c r="F48" s="32">
        <f>IF(D48&lt;=0,0,D48*Übersicht!$D$8/12)</f>
        <v>455.85281244200837</v>
      </c>
      <c r="G48" s="32">
        <f>IF(D48&lt;=0,0,MIN(Übersicht!$G$7-F48,D48))</f>
        <v>528.52218755799163</v>
      </c>
      <c r="H48" s="32">
        <f>IF(AND(MOD(B48,12)=0,(D48-G48)&gt;0),MIN(Übersicht!$D$10,D48-G48),0)</f>
        <v>0</v>
      </c>
      <c r="I48" s="33">
        <f t="shared" si="6"/>
        <v>145344.37779388469</v>
      </c>
    </row>
    <row r="49" spans="2:9" ht="14.25" customHeight="1" x14ac:dyDescent="0.25">
      <c r="B49" s="34">
        <f t="shared" si="7"/>
        <v>44</v>
      </c>
      <c r="C49" s="35">
        <f t="shared" si="8"/>
        <v>47331</v>
      </c>
      <c r="D49" s="36">
        <f t="shared" si="9"/>
        <v>145344.37779388469</v>
      </c>
      <c r="E49" s="36">
        <f t="shared" si="5"/>
        <v>984.375</v>
      </c>
      <c r="F49" s="36">
        <f>IF(D49&lt;=0,0,D49*Übersicht!$D$8/12)</f>
        <v>454.20118060588965</v>
      </c>
      <c r="G49" s="36">
        <f>IF(D49&lt;=0,0,MIN(Übersicht!$G$7-F49,D49))</f>
        <v>530.1738193941103</v>
      </c>
      <c r="H49" s="36">
        <f>IF(AND(MOD(B49,12)=0,(D49-G49)&gt;0),MIN(Übersicht!$D$10,D49-G49),0)</f>
        <v>0</v>
      </c>
      <c r="I49" s="37">
        <f t="shared" si="6"/>
        <v>144814.20397449058</v>
      </c>
    </row>
    <row r="50" spans="2:9" ht="14.25" customHeight="1" x14ac:dyDescent="0.25">
      <c r="B50" s="30">
        <f t="shared" si="7"/>
        <v>45</v>
      </c>
      <c r="C50" s="31">
        <f t="shared" si="8"/>
        <v>47362</v>
      </c>
      <c r="D50" s="32">
        <f t="shared" si="9"/>
        <v>144814.20397449058</v>
      </c>
      <c r="E50" s="32">
        <f t="shared" si="5"/>
        <v>984.375</v>
      </c>
      <c r="F50" s="32">
        <f>IF(D50&lt;=0,0,D50*Übersicht!$D$8/12)</f>
        <v>452.54438742028304</v>
      </c>
      <c r="G50" s="32">
        <f>IF(D50&lt;=0,0,MIN(Übersicht!$G$7-F50,D50))</f>
        <v>531.8306125797169</v>
      </c>
      <c r="H50" s="32">
        <f>IF(AND(MOD(B50,12)=0,(D50-G50)&gt;0),MIN(Übersicht!$D$10,D50-G50),0)</f>
        <v>0</v>
      </c>
      <c r="I50" s="33">
        <f t="shared" si="6"/>
        <v>144282.37336191087</v>
      </c>
    </row>
    <row r="51" spans="2:9" ht="14.25" customHeight="1" x14ac:dyDescent="0.25">
      <c r="B51" s="34">
        <f t="shared" si="7"/>
        <v>46</v>
      </c>
      <c r="C51" s="35">
        <f t="shared" si="8"/>
        <v>47392</v>
      </c>
      <c r="D51" s="36">
        <f t="shared" si="9"/>
        <v>144282.37336191087</v>
      </c>
      <c r="E51" s="36">
        <f t="shared" si="5"/>
        <v>984.375</v>
      </c>
      <c r="F51" s="36">
        <f>IF(D51&lt;=0,0,D51*Übersicht!$D$8/12)</f>
        <v>450.88241675597146</v>
      </c>
      <c r="G51" s="36">
        <f>IF(D51&lt;=0,0,MIN(Übersicht!$G$7-F51,D51))</f>
        <v>533.49258324402854</v>
      </c>
      <c r="H51" s="36">
        <f>IF(AND(MOD(B51,12)=0,(D51-G51)&gt;0),MIN(Übersicht!$D$10,D51-G51),0)</f>
        <v>0</v>
      </c>
      <c r="I51" s="37">
        <f t="shared" si="6"/>
        <v>143748.88077866685</v>
      </c>
    </row>
    <row r="52" spans="2:9" ht="14.25" customHeight="1" x14ac:dyDescent="0.25">
      <c r="B52" s="30">
        <f t="shared" si="7"/>
        <v>47</v>
      </c>
      <c r="C52" s="31">
        <f t="shared" si="8"/>
        <v>47423</v>
      </c>
      <c r="D52" s="32">
        <f t="shared" si="9"/>
        <v>143748.88077866685</v>
      </c>
      <c r="E52" s="32">
        <f t="shared" si="5"/>
        <v>984.375</v>
      </c>
      <c r="F52" s="32">
        <f>IF(D52&lt;=0,0,D52*Übersicht!$D$8/12)</f>
        <v>449.21525243333389</v>
      </c>
      <c r="G52" s="32">
        <f>IF(D52&lt;=0,0,MIN(Übersicht!$G$7-F52,D52))</f>
        <v>535.15974756666606</v>
      </c>
      <c r="H52" s="32">
        <f>IF(AND(MOD(B52,12)=0,(D52-G52)&gt;0),MIN(Übersicht!$D$10,D52-G52),0)</f>
        <v>0</v>
      </c>
      <c r="I52" s="33">
        <f t="shared" si="6"/>
        <v>143213.72103110017</v>
      </c>
    </row>
    <row r="53" spans="2:9" ht="14.25" customHeight="1" x14ac:dyDescent="0.25">
      <c r="B53" s="34">
        <f t="shared" si="7"/>
        <v>48</v>
      </c>
      <c r="C53" s="35">
        <f t="shared" si="8"/>
        <v>47453</v>
      </c>
      <c r="D53" s="36">
        <f t="shared" si="9"/>
        <v>143213.72103110017</v>
      </c>
      <c r="E53" s="36">
        <f t="shared" si="5"/>
        <v>984.375</v>
      </c>
      <c r="F53" s="36">
        <f>IF(D53&lt;=0,0,D53*Übersicht!$D$8/12)</f>
        <v>447.54287822218799</v>
      </c>
      <c r="G53" s="36">
        <f>IF(D53&lt;=0,0,MIN(Übersicht!$G$7-F53,D53))</f>
        <v>536.83212177781206</v>
      </c>
      <c r="H53" s="38">
        <f>IF(AND(MOD(B53,12)=0,(D53-G53)&gt;0),MIN(Übersicht!$D$10,D53-G53),0)</f>
        <v>3000</v>
      </c>
      <c r="I53" s="37">
        <f t="shared" si="6"/>
        <v>139676.88890932236</v>
      </c>
    </row>
    <row r="54" spans="2:9" ht="14.25" customHeight="1" x14ac:dyDescent="0.25">
      <c r="B54" s="30">
        <f t="shared" si="7"/>
        <v>49</v>
      </c>
      <c r="C54" s="31">
        <f t="shared" si="8"/>
        <v>47484</v>
      </c>
      <c r="D54" s="32">
        <f t="shared" si="9"/>
        <v>139676.88890932236</v>
      </c>
      <c r="E54" s="32">
        <f t="shared" si="5"/>
        <v>984.375</v>
      </c>
      <c r="F54" s="32">
        <f>IF(D54&lt;=0,0,D54*Übersicht!$D$8/12)</f>
        <v>436.49027784163235</v>
      </c>
      <c r="G54" s="32">
        <f>IF(D54&lt;=0,0,MIN(Übersicht!$G$7-F54,D54))</f>
        <v>547.88472215836759</v>
      </c>
      <c r="H54" s="32">
        <f>IF(AND(MOD(B54,12)=0,(D54-G54)&gt;0),MIN(Übersicht!$D$10,D54-G54),0)</f>
        <v>0</v>
      </c>
      <c r="I54" s="33">
        <f t="shared" si="6"/>
        <v>139129.00418716398</v>
      </c>
    </row>
    <row r="55" spans="2:9" ht="14.25" customHeight="1" x14ac:dyDescent="0.25">
      <c r="B55" s="34">
        <f t="shared" si="7"/>
        <v>50</v>
      </c>
      <c r="C55" s="35">
        <f t="shared" si="8"/>
        <v>47515</v>
      </c>
      <c r="D55" s="36">
        <f t="shared" si="9"/>
        <v>139129.00418716398</v>
      </c>
      <c r="E55" s="36">
        <f t="shared" si="5"/>
        <v>984.375</v>
      </c>
      <c r="F55" s="36">
        <f>IF(D55&lt;=0,0,D55*Übersicht!$D$8/12)</f>
        <v>434.77813808488742</v>
      </c>
      <c r="G55" s="36">
        <f>IF(D55&lt;=0,0,MIN(Übersicht!$G$7-F55,D55))</f>
        <v>549.59686191511264</v>
      </c>
      <c r="H55" s="36">
        <f>IF(AND(MOD(B55,12)=0,(D55-G55)&gt;0),MIN(Übersicht!$D$10,D55-G55),0)</f>
        <v>0</v>
      </c>
      <c r="I55" s="37">
        <f t="shared" si="6"/>
        <v>138579.40732524887</v>
      </c>
    </row>
    <row r="56" spans="2:9" ht="14.25" customHeight="1" x14ac:dyDescent="0.25">
      <c r="B56" s="30">
        <f t="shared" si="7"/>
        <v>51</v>
      </c>
      <c r="C56" s="31">
        <f t="shared" si="8"/>
        <v>47543</v>
      </c>
      <c r="D56" s="32">
        <f t="shared" si="9"/>
        <v>138579.40732524887</v>
      </c>
      <c r="E56" s="32">
        <f t="shared" si="5"/>
        <v>984.375</v>
      </c>
      <c r="F56" s="32">
        <f>IF(D56&lt;=0,0,D56*Übersicht!$D$8/12)</f>
        <v>433.06064789140277</v>
      </c>
      <c r="G56" s="32">
        <f>IF(D56&lt;=0,0,MIN(Übersicht!$G$7-F56,D56))</f>
        <v>551.31435210859718</v>
      </c>
      <c r="H56" s="32">
        <f>IF(AND(MOD(B56,12)=0,(D56-G56)&gt;0),MIN(Übersicht!$D$10,D56-G56),0)</f>
        <v>0</v>
      </c>
      <c r="I56" s="33">
        <f t="shared" si="6"/>
        <v>138028.09297314027</v>
      </c>
    </row>
    <row r="57" spans="2:9" ht="14.25" customHeight="1" x14ac:dyDescent="0.25">
      <c r="B57" s="34">
        <f t="shared" si="7"/>
        <v>52</v>
      </c>
      <c r="C57" s="35">
        <f t="shared" si="8"/>
        <v>47574</v>
      </c>
      <c r="D57" s="36">
        <f t="shared" si="9"/>
        <v>138028.09297314027</v>
      </c>
      <c r="E57" s="36">
        <f t="shared" si="5"/>
        <v>984.375</v>
      </c>
      <c r="F57" s="36">
        <f>IF(D57&lt;=0,0,D57*Übersicht!$D$8/12)</f>
        <v>431.33779054106338</v>
      </c>
      <c r="G57" s="36">
        <f>IF(D57&lt;=0,0,MIN(Übersicht!$G$7-F57,D57))</f>
        <v>553.03720945893656</v>
      </c>
      <c r="H57" s="36">
        <f>IF(AND(MOD(B57,12)=0,(D57-G57)&gt;0),MIN(Übersicht!$D$10,D57-G57),0)</f>
        <v>0</v>
      </c>
      <c r="I57" s="37">
        <f t="shared" si="6"/>
        <v>137475.05576368133</v>
      </c>
    </row>
    <row r="58" spans="2:9" ht="14.25" customHeight="1" x14ac:dyDescent="0.25">
      <c r="B58" s="30">
        <f t="shared" si="7"/>
        <v>53</v>
      </c>
      <c r="C58" s="31">
        <f t="shared" si="8"/>
        <v>47604</v>
      </c>
      <c r="D58" s="32">
        <f t="shared" si="9"/>
        <v>137475.05576368133</v>
      </c>
      <c r="E58" s="32">
        <f t="shared" si="5"/>
        <v>984.375</v>
      </c>
      <c r="F58" s="32">
        <f>IF(D58&lt;=0,0,D58*Übersicht!$D$8/12)</f>
        <v>429.60954926150413</v>
      </c>
      <c r="G58" s="32">
        <f>IF(D58&lt;=0,0,MIN(Übersicht!$G$7-F58,D58))</f>
        <v>554.76545073849593</v>
      </c>
      <c r="H58" s="32">
        <f>IF(AND(MOD(B58,12)=0,(D58-G58)&gt;0),MIN(Übersicht!$D$10,D58-G58),0)</f>
        <v>0</v>
      </c>
      <c r="I58" s="33">
        <f t="shared" si="6"/>
        <v>136920.29031294285</v>
      </c>
    </row>
    <row r="59" spans="2:9" ht="14.25" customHeight="1" x14ac:dyDescent="0.25">
      <c r="B59" s="34">
        <f t="shared" si="7"/>
        <v>54</v>
      </c>
      <c r="C59" s="35">
        <f t="shared" si="8"/>
        <v>47635</v>
      </c>
      <c r="D59" s="36">
        <f t="shared" si="9"/>
        <v>136920.29031294285</v>
      </c>
      <c r="E59" s="36">
        <f t="shared" si="5"/>
        <v>984.375</v>
      </c>
      <c r="F59" s="36">
        <f>IF(D59&lt;=0,0,D59*Übersicht!$D$8/12)</f>
        <v>427.87590722794636</v>
      </c>
      <c r="G59" s="36">
        <f>IF(D59&lt;=0,0,MIN(Übersicht!$G$7-F59,D59))</f>
        <v>556.4990927720537</v>
      </c>
      <c r="H59" s="36">
        <f>IF(AND(MOD(B59,12)=0,(D59-G59)&gt;0),MIN(Übersicht!$D$10,D59-G59),0)</f>
        <v>0</v>
      </c>
      <c r="I59" s="37">
        <f t="shared" si="6"/>
        <v>136363.79122017079</v>
      </c>
    </row>
    <row r="60" spans="2:9" ht="14.25" customHeight="1" x14ac:dyDescent="0.25">
      <c r="B60" s="30">
        <f t="shared" si="7"/>
        <v>55</v>
      </c>
      <c r="C60" s="31">
        <f t="shared" si="8"/>
        <v>47665</v>
      </c>
      <c r="D60" s="32">
        <f t="shared" si="9"/>
        <v>136363.79122017079</v>
      </c>
      <c r="E60" s="32">
        <f t="shared" si="5"/>
        <v>984.375</v>
      </c>
      <c r="F60" s="32">
        <f>IF(D60&lt;=0,0,D60*Übersicht!$D$8/12)</f>
        <v>426.13684756303377</v>
      </c>
      <c r="G60" s="32">
        <f>IF(D60&lt;=0,0,MIN(Übersicht!$G$7-F60,D60))</f>
        <v>558.23815243696617</v>
      </c>
      <c r="H60" s="32">
        <f>IF(AND(MOD(B60,12)=0,(D60-G60)&gt;0),MIN(Übersicht!$D$10,D60-G60),0)</f>
        <v>0</v>
      </c>
      <c r="I60" s="33">
        <f t="shared" si="6"/>
        <v>135805.55306773382</v>
      </c>
    </row>
    <row r="61" spans="2:9" ht="14.25" customHeight="1" x14ac:dyDescent="0.25">
      <c r="B61" s="34">
        <f t="shared" si="7"/>
        <v>56</v>
      </c>
      <c r="C61" s="35">
        <f t="shared" si="8"/>
        <v>47696</v>
      </c>
      <c r="D61" s="36">
        <f t="shared" si="9"/>
        <v>135805.55306773382</v>
      </c>
      <c r="E61" s="36">
        <f t="shared" si="5"/>
        <v>984.375</v>
      </c>
      <c r="F61" s="36">
        <f>IF(D61&lt;=0,0,D61*Übersicht!$D$8/12)</f>
        <v>424.39235333666824</v>
      </c>
      <c r="G61" s="36">
        <f>IF(D61&lt;=0,0,MIN(Übersicht!$G$7-F61,D61))</f>
        <v>559.98264666333171</v>
      </c>
      <c r="H61" s="36">
        <f>IF(AND(MOD(B61,12)=0,(D61-G61)&gt;0),MIN(Übersicht!$D$10,D61-G61),0)</f>
        <v>0</v>
      </c>
      <c r="I61" s="37">
        <f t="shared" si="6"/>
        <v>135245.5704210705</v>
      </c>
    </row>
    <row r="62" spans="2:9" ht="14.25" customHeight="1" x14ac:dyDescent="0.25">
      <c r="B62" s="30">
        <f t="shared" si="7"/>
        <v>57</v>
      </c>
      <c r="C62" s="31">
        <f t="shared" si="8"/>
        <v>47727</v>
      </c>
      <c r="D62" s="32">
        <f t="shared" si="9"/>
        <v>135245.5704210705</v>
      </c>
      <c r="E62" s="32">
        <f t="shared" si="5"/>
        <v>984.375</v>
      </c>
      <c r="F62" s="32">
        <f>IF(D62&lt;=0,0,D62*Übersicht!$D$8/12)</f>
        <v>422.6424075658453</v>
      </c>
      <c r="G62" s="32">
        <f>IF(D62&lt;=0,0,MIN(Übersicht!$G$7-F62,D62))</f>
        <v>561.73259243415464</v>
      </c>
      <c r="H62" s="32">
        <f>IF(AND(MOD(B62,12)=0,(D62-G62)&gt;0),MIN(Übersicht!$D$10,D62-G62),0)</f>
        <v>0</v>
      </c>
      <c r="I62" s="33">
        <f t="shared" si="6"/>
        <v>134683.83782863634</v>
      </c>
    </row>
    <row r="63" spans="2:9" ht="14.25" customHeight="1" x14ac:dyDescent="0.25">
      <c r="B63" s="34">
        <f t="shared" si="7"/>
        <v>58</v>
      </c>
      <c r="C63" s="35">
        <f t="shared" si="8"/>
        <v>47757</v>
      </c>
      <c r="D63" s="36">
        <f t="shared" si="9"/>
        <v>134683.83782863634</v>
      </c>
      <c r="E63" s="36">
        <f t="shared" si="5"/>
        <v>984.375</v>
      </c>
      <c r="F63" s="36">
        <f>IF(D63&lt;=0,0,D63*Übersicht!$D$8/12)</f>
        <v>420.88699321448854</v>
      </c>
      <c r="G63" s="36">
        <f>IF(D63&lt;=0,0,MIN(Übersicht!$G$7-F63,D63))</f>
        <v>563.48800678551152</v>
      </c>
      <c r="H63" s="36">
        <f>IF(AND(MOD(B63,12)=0,(D63-G63)&gt;0),MIN(Übersicht!$D$10,D63-G63),0)</f>
        <v>0</v>
      </c>
      <c r="I63" s="37">
        <f t="shared" si="6"/>
        <v>134120.34982185083</v>
      </c>
    </row>
    <row r="64" spans="2:9" ht="14.25" customHeight="1" x14ac:dyDescent="0.25">
      <c r="B64" s="30">
        <f t="shared" si="7"/>
        <v>59</v>
      </c>
      <c r="C64" s="31">
        <f t="shared" si="8"/>
        <v>47788</v>
      </c>
      <c r="D64" s="32">
        <f t="shared" si="9"/>
        <v>134120.34982185083</v>
      </c>
      <c r="E64" s="32">
        <f t="shared" si="5"/>
        <v>984.375</v>
      </c>
      <c r="F64" s="32">
        <f>IF(D64&lt;=0,0,D64*Übersicht!$D$8/12)</f>
        <v>419.12609319328385</v>
      </c>
      <c r="G64" s="32">
        <f>IF(D64&lt;=0,0,MIN(Übersicht!$G$7-F64,D64))</f>
        <v>565.24890680671615</v>
      </c>
      <c r="H64" s="32">
        <f>IF(AND(MOD(B64,12)=0,(D64-G64)&gt;0),MIN(Übersicht!$D$10,D64-G64),0)</f>
        <v>0</v>
      </c>
      <c r="I64" s="33">
        <f t="shared" si="6"/>
        <v>133555.10091504411</v>
      </c>
    </row>
    <row r="65" spans="2:9" ht="14.25" customHeight="1" x14ac:dyDescent="0.25">
      <c r="B65" s="34">
        <f t="shared" si="7"/>
        <v>60</v>
      </c>
      <c r="C65" s="35">
        <f t="shared" si="8"/>
        <v>47818</v>
      </c>
      <c r="D65" s="36">
        <f t="shared" si="9"/>
        <v>133555.10091504411</v>
      </c>
      <c r="E65" s="36">
        <f t="shared" si="5"/>
        <v>984.375</v>
      </c>
      <c r="F65" s="36">
        <f>IF(D65&lt;=0,0,D65*Übersicht!$D$8/12)</f>
        <v>417.3596903595128</v>
      </c>
      <c r="G65" s="36">
        <f>IF(D65&lt;=0,0,MIN(Übersicht!$G$7-F65,D65))</f>
        <v>567.0153096404872</v>
      </c>
      <c r="H65" s="38">
        <f>IF(AND(MOD(B65,12)=0,(D65-G65)&gt;0),MIN(Übersicht!$D$10,D65-G65),0)</f>
        <v>3000</v>
      </c>
      <c r="I65" s="37">
        <f t="shared" si="6"/>
        <v>129988.08560540361</v>
      </c>
    </row>
    <row r="66" spans="2:9" ht="14.25" customHeight="1" x14ac:dyDescent="0.25">
      <c r="B66" s="30">
        <f t="shared" si="7"/>
        <v>61</v>
      </c>
      <c r="C66" s="31">
        <f t="shared" si="8"/>
        <v>47849</v>
      </c>
      <c r="D66" s="32">
        <f t="shared" si="9"/>
        <v>129988.08560540361</v>
      </c>
      <c r="E66" s="32">
        <f t="shared" si="5"/>
        <v>984.375</v>
      </c>
      <c r="F66" s="32">
        <f>IF(D66&lt;=0,0,D66*Übersicht!$D$8/12)</f>
        <v>406.21276751688629</v>
      </c>
      <c r="G66" s="32">
        <f>IF(D66&lt;=0,0,MIN(Übersicht!$G$7-F66,D66))</f>
        <v>578.16223248311371</v>
      </c>
      <c r="H66" s="32">
        <f>IF(AND(MOD(B66,12)=0,(D66-G66)&gt;0),MIN(Übersicht!$D$10,D66-G66),0)</f>
        <v>0</v>
      </c>
      <c r="I66" s="33">
        <f t="shared" si="6"/>
        <v>129409.9233729205</v>
      </c>
    </row>
    <row r="67" spans="2:9" ht="14.25" customHeight="1" x14ac:dyDescent="0.25">
      <c r="B67" s="34">
        <f t="shared" si="7"/>
        <v>62</v>
      </c>
      <c r="C67" s="35">
        <f t="shared" si="8"/>
        <v>47880</v>
      </c>
      <c r="D67" s="36">
        <f t="shared" si="9"/>
        <v>129409.9233729205</v>
      </c>
      <c r="E67" s="36">
        <f t="shared" si="5"/>
        <v>984.375</v>
      </c>
      <c r="F67" s="36">
        <f>IF(D67&lt;=0,0,D67*Übersicht!$D$8/12)</f>
        <v>404.4060105403766</v>
      </c>
      <c r="G67" s="36">
        <f>IF(D67&lt;=0,0,MIN(Übersicht!$G$7-F67,D67))</f>
        <v>579.96898945962334</v>
      </c>
      <c r="H67" s="36">
        <f>IF(AND(MOD(B67,12)=0,(D67-G67)&gt;0),MIN(Übersicht!$D$10,D67-G67),0)</f>
        <v>0</v>
      </c>
      <c r="I67" s="37">
        <f t="shared" si="6"/>
        <v>128829.95438346088</v>
      </c>
    </row>
    <row r="68" spans="2:9" ht="14.25" customHeight="1" x14ac:dyDescent="0.25">
      <c r="B68" s="30">
        <f t="shared" si="7"/>
        <v>63</v>
      </c>
      <c r="C68" s="31">
        <f t="shared" si="8"/>
        <v>47908</v>
      </c>
      <c r="D68" s="32">
        <f t="shared" si="9"/>
        <v>128829.95438346088</v>
      </c>
      <c r="E68" s="32">
        <f t="shared" si="5"/>
        <v>984.375</v>
      </c>
      <c r="F68" s="32">
        <f>IF(D68&lt;=0,0,D68*Übersicht!$D$8/12)</f>
        <v>402.5936074483152</v>
      </c>
      <c r="G68" s="32">
        <f>IF(D68&lt;=0,0,MIN(Übersicht!$G$7-F68,D68))</f>
        <v>581.7813925516848</v>
      </c>
      <c r="H68" s="32">
        <f>IF(AND(MOD(B68,12)=0,(D68-G68)&gt;0),MIN(Übersicht!$D$10,D68-G68),0)</f>
        <v>0</v>
      </c>
      <c r="I68" s="33">
        <f t="shared" si="6"/>
        <v>128248.1729909092</v>
      </c>
    </row>
    <row r="69" spans="2:9" ht="14.25" customHeight="1" x14ac:dyDescent="0.25">
      <c r="B69" s="34">
        <f t="shared" si="7"/>
        <v>64</v>
      </c>
      <c r="C69" s="35">
        <f t="shared" si="8"/>
        <v>47939</v>
      </c>
      <c r="D69" s="36">
        <f t="shared" si="9"/>
        <v>128248.1729909092</v>
      </c>
      <c r="E69" s="36">
        <f t="shared" si="5"/>
        <v>984.375</v>
      </c>
      <c r="F69" s="36">
        <f>IF(D69&lt;=0,0,D69*Übersicht!$D$8/12)</f>
        <v>400.77554059659127</v>
      </c>
      <c r="G69" s="36">
        <f>IF(D69&lt;=0,0,MIN(Übersicht!$G$7-F69,D69))</f>
        <v>583.59945940340867</v>
      </c>
      <c r="H69" s="36">
        <f>IF(AND(MOD(B69,12)=0,(D69-G69)&gt;0),MIN(Übersicht!$D$10,D69-G69),0)</f>
        <v>0</v>
      </c>
      <c r="I69" s="37">
        <f t="shared" si="6"/>
        <v>127664.57353150578</v>
      </c>
    </row>
    <row r="70" spans="2:9" ht="14.25" customHeight="1" x14ac:dyDescent="0.25">
      <c r="B70" s="30">
        <f t="shared" si="7"/>
        <v>65</v>
      </c>
      <c r="C70" s="31">
        <f t="shared" si="8"/>
        <v>47969</v>
      </c>
      <c r="D70" s="32">
        <f t="shared" si="9"/>
        <v>127664.57353150578</v>
      </c>
      <c r="E70" s="32">
        <f t="shared" ref="E70:E101" si="10">F70+G70</f>
        <v>984.375</v>
      </c>
      <c r="F70" s="32">
        <f>IF(D70&lt;=0,0,D70*Übersicht!$D$8/12)</f>
        <v>398.95179228595561</v>
      </c>
      <c r="G70" s="32">
        <f>IF(D70&lt;=0,0,MIN(Übersicht!$G$7-F70,D70))</f>
        <v>585.42320771404434</v>
      </c>
      <c r="H70" s="32">
        <f>IF(AND(MOD(B70,12)=0,(D70-G70)&gt;0),MIN(Übersicht!$D$10,D70-G70),0)</f>
        <v>0</v>
      </c>
      <c r="I70" s="33">
        <f t="shared" ref="I70:I101" si="11">D70-G70-H70</f>
        <v>127079.15032379173</v>
      </c>
    </row>
    <row r="71" spans="2:9" ht="14.25" customHeight="1" x14ac:dyDescent="0.25">
      <c r="B71" s="34">
        <f t="shared" ref="B71:B102" si="12">B70+1</f>
        <v>66</v>
      </c>
      <c r="C71" s="35">
        <f t="shared" ref="C71:C102" si="13">EDATE(C70,1)</f>
        <v>48000</v>
      </c>
      <c r="D71" s="36">
        <f t="shared" ref="D71:D102" si="14">I70</f>
        <v>127079.15032379173</v>
      </c>
      <c r="E71" s="36">
        <f t="shared" si="10"/>
        <v>984.375</v>
      </c>
      <c r="F71" s="36">
        <f>IF(D71&lt;=0,0,D71*Übersicht!$D$8/12)</f>
        <v>397.12234476184921</v>
      </c>
      <c r="G71" s="36">
        <f>IF(D71&lt;=0,0,MIN(Übersicht!$G$7-F71,D71))</f>
        <v>587.25265523815074</v>
      </c>
      <c r="H71" s="36">
        <f>IF(AND(MOD(B71,12)=0,(D71-G71)&gt;0),MIN(Übersicht!$D$10,D71-G71),0)</f>
        <v>0</v>
      </c>
      <c r="I71" s="37">
        <f t="shared" si="11"/>
        <v>126491.89766855359</v>
      </c>
    </row>
    <row r="72" spans="2:9" ht="14.25" customHeight="1" x14ac:dyDescent="0.25">
      <c r="B72" s="30">
        <f t="shared" si="12"/>
        <v>67</v>
      </c>
      <c r="C72" s="31">
        <f t="shared" si="13"/>
        <v>48030</v>
      </c>
      <c r="D72" s="32">
        <f t="shared" si="14"/>
        <v>126491.89766855359</v>
      </c>
      <c r="E72" s="32">
        <f t="shared" si="10"/>
        <v>984.375</v>
      </c>
      <c r="F72" s="32">
        <f>IF(D72&lt;=0,0,D72*Übersicht!$D$8/12)</f>
        <v>395.28718021422992</v>
      </c>
      <c r="G72" s="32">
        <f>IF(D72&lt;=0,0,MIN(Übersicht!$G$7-F72,D72))</f>
        <v>589.08781978577008</v>
      </c>
      <c r="H72" s="32">
        <f>IF(AND(MOD(B72,12)=0,(D72-G72)&gt;0),MIN(Übersicht!$D$10,D72-G72),0)</f>
        <v>0</v>
      </c>
      <c r="I72" s="33">
        <f t="shared" si="11"/>
        <v>125902.80984876782</v>
      </c>
    </row>
    <row r="73" spans="2:9" ht="14.25" customHeight="1" x14ac:dyDescent="0.25">
      <c r="B73" s="34">
        <f t="shared" si="12"/>
        <v>68</v>
      </c>
      <c r="C73" s="35">
        <f t="shared" si="13"/>
        <v>48061</v>
      </c>
      <c r="D73" s="36">
        <f t="shared" si="14"/>
        <v>125902.80984876782</v>
      </c>
      <c r="E73" s="36">
        <f t="shared" si="10"/>
        <v>984.375</v>
      </c>
      <c r="F73" s="36">
        <f>IF(D73&lt;=0,0,D73*Übersicht!$D$8/12)</f>
        <v>393.44628077739941</v>
      </c>
      <c r="G73" s="36">
        <f>IF(D73&lt;=0,0,MIN(Übersicht!$G$7-F73,D73))</f>
        <v>590.92871922260065</v>
      </c>
      <c r="H73" s="36">
        <f>IF(AND(MOD(B73,12)=0,(D73-G73)&gt;0),MIN(Übersicht!$D$10,D73-G73),0)</f>
        <v>0</v>
      </c>
      <c r="I73" s="37">
        <f t="shared" si="11"/>
        <v>125311.88112954522</v>
      </c>
    </row>
    <row r="74" spans="2:9" ht="14.25" customHeight="1" x14ac:dyDescent="0.25">
      <c r="B74" s="30">
        <f t="shared" si="12"/>
        <v>69</v>
      </c>
      <c r="C74" s="31">
        <f t="shared" si="13"/>
        <v>48092</v>
      </c>
      <c r="D74" s="32">
        <f t="shared" si="14"/>
        <v>125311.88112954522</v>
      </c>
      <c r="E74" s="32">
        <f t="shared" si="10"/>
        <v>984.375</v>
      </c>
      <c r="F74" s="32">
        <f>IF(D74&lt;=0,0,D74*Übersicht!$D$8/12)</f>
        <v>391.59962852982881</v>
      </c>
      <c r="G74" s="32">
        <f>IF(D74&lt;=0,0,MIN(Übersicht!$G$7-F74,D74))</f>
        <v>592.77537147017119</v>
      </c>
      <c r="H74" s="32">
        <f>IF(AND(MOD(B74,12)=0,(D74-G74)&gt;0),MIN(Übersicht!$D$10,D74-G74),0)</f>
        <v>0</v>
      </c>
      <c r="I74" s="33">
        <f t="shared" si="11"/>
        <v>124719.10575807505</v>
      </c>
    </row>
    <row r="75" spans="2:9" ht="14.25" customHeight="1" x14ac:dyDescent="0.25">
      <c r="B75" s="34">
        <f t="shared" si="12"/>
        <v>70</v>
      </c>
      <c r="C75" s="35">
        <f t="shared" si="13"/>
        <v>48122</v>
      </c>
      <c r="D75" s="36">
        <f t="shared" si="14"/>
        <v>124719.10575807505</v>
      </c>
      <c r="E75" s="36">
        <f t="shared" si="10"/>
        <v>984.375</v>
      </c>
      <c r="F75" s="36">
        <f>IF(D75&lt;=0,0,D75*Übersicht!$D$8/12)</f>
        <v>389.7472054939845</v>
      </c>
      <c r="G75" s="36">
        <f>IF(D75&lt;=0,0,MIN(Übersicht!$G$7-F75,D75))</f>
        <v>594.62779450601556</v>
      </c>
      <c r="H75" s="36">
        <f>IF(AND(MOD(B75,12)=0,(D75-G75)&gt;0),MIN(Übersicht!$D$10,D75-G75),0)</f>
        <v>0</v>
      </c>
      <c r="I75" s="37">
        <f t="shared" si="11"/>
        <v>124124.47796356904</v>
      </c>
    </row>
    <row r="76" spans="2:9" ht="14.25" customHeight="1" x14ac:dyDescent="0.25">
      <c r="B76" s="30">
        <f t="shared" si="12"/>
        <v>71</v>
      </c>
      <c r="C76" s="31">
        <f t="shared" si="13"/>
        <v>48153</v>
      </c>
      <c r="D76" s="32">
        <f t="shared" si="14"/>
        <v>124124.47796356904</v>
      </c>
      <c r="E76" s="32">
        <f t="shared" si="10"/>
        <v>984.375</v>
      </c>
      <c r="F76" s="32">
        <f>IF(D76&lt;=0,0,D76*Übersicht!$D$8/12)</f>
        <v>387.8889936361532</v>
      </c>
      <c r="G76" s="32">
        <f>IF(D76&lt;=0,0,MIN(Übersicht!$G$7-F76,D76))</f>
        <v>596.48600636384685</v>
      </c>
      <c r="H76" s="32">
        <f>IF(AND(MOD(B76,12)=0,(D76-G76)&gt;0),MIN(Übersicht!$D$10,D76-G76),0)</f>
        <v>0</v>
      </c>
      <c r="I76" s="33">
        <f t="shared" si="11"/>
        <v>123527.99195720519</v>
      </c>
    </row>
    <row r="77" spans="2:9" ht="14.25" customHeight="1" x14ac:dyDescent="0.25">
      <c r="B77" s="34">
        <f t="shared" si="12"/>
        <v>72</v>
      </c>
      <c r="C77" s="35">
        <f t="shared" si="13"/>
        <v>48183</v>
      </c>
      <c r="D77" s="36">
        <f t="shared" si="14"/>
        <v>123527.99195720519</v>
      </c>
      <c r="E77" s="36">
        <f t="shared" si="10"/>
        <v>984.375</v>
      </c>
      <c r="F77" s="36">
        <f>IF(D77&lt;=0,0,D77*Übersicht!$D$8/12)</f>
        <v>386.02497486626618</v>
      </c>
      <c r="G77" s="36">
        <f>IF(D77&lt;=0,0,MIN(Übersicht!$G$7-F77,D77))</f>
        <v>598.35002513373388</v>
      </c>
      <c r="H77" s="38">
        <f>IF(AND(MOD(B77,12)=0,(D77-G77)&gt;0),MIN(Übersicht!$D$10,D77-G77),0)</f>
        <v>3000</v>
      </c>
      <c r="I77" s="37">
        <f t="shared" si="11"/>
        <v>119929.64193207145</v>
      </c>
    </row>
    <row r="78" spans="2:9" ht="14.25" customHeight="1" x14ac:dyDescent="0.25">
      <c r="B78" s="30">
        <f t="shared" si="12"/>
        <v>73</v>
      </c>
      <c r="C78" s="31">
        <f t="shared" si="13"/>
        <v>48214</v>
      </c>
      <c r="D78" s="32">
        <f t="shared" si="14"/>
        <v>119929.64193207145</v>
      </c>
      <c r="E78" s="32">
        <f t="shared" si="10"/>
        <v>984.375</v>
      </c>
      <c r="F78" s="32">
        <f>IF(D78&lt;=0,0,D78*Übersicht!$D$8/12)</f>
        <v>374.78013103772327</v>
      </c>
      <c r="G78" s="32">
        <f>IF(D78&lt;=0,0,MIN(Übersicht!$G$7-F78,D78))</f>
        <v>609.59486896227668</v>
      </c>
      <c r="H78" s="32">
        <f>IF(AND(MOD(B78,12)=0,(D78-G78)&gt;0),MIN(Übersicht!$D$10,D78-G78),0)</f>
        <v>0</v>
      </c>
      <c r="I78" s="33">
        <f t="shared" si="11"/>
        <v>119320.04706310917</v>
      </c>
    </row>
    <row r="79" spans="2:9" ht="14.25" customHeight="1" x14ac:dyDescent="0.25">
      <c r="B79" s="34">
        <f t="shared" si="12"/>
        <v>74</v>
      </c>
      <c r="C79" s="35">
        <f t="shared" si="13"/>
        <v>48245</v>
      </c>
      <c r="D79" s="36">
        <f t="shared" si="14"/>
        <v>119320.04706310917</v>
      </c>
      <c r="E79" s="36">
        <f t="shared" si="10"/>
        <v>984.375</v>
      </c>
      <c r="F79" s="36">
        <f>IF(D79&lt;=0,0,D79*Übersicht!$D$8/12)</f>
        <v>372.87514707221612</v>
      </c>
      <c r="G79" s="36">
        <f>IF(D79&lt;=0,0,MIN(Übersicht!$G$7-F79,D79))</f>
        <v>611.49985292778388</v>
      </c>
      <c r="H79" s="36">
        <f>IF(AND(MOD(B79,12)=0,(D79-G79)&gt;0),MIN(Übersicht!$D$10,D79-G79),0)</f>
        <v>0</v>
      </c>
      <c r="I79" s="37">
        <f t="shared" si="11"/>
        <v>118708.54721018139</v>
      </c>
    </row>
    <row r="80" spans="2:9" ht="14.25" customHeight="1" x14ac:dyDescent="0.25">
      <c r="B80" s="30">
        <f t="shared" si="12"/>
        <v>75</v>
      </c>
      <c r="C80" s="31">
        <f t="shared" si="13"/>
        <v>48274</v>
      </c>
      <c r="D80" s="32">
        <f t="shared" si="14"/>
        <v>118708.54721018139</v>
      </c>
      <c r="E80" s="32">
        <f t="shared" si="10"/>
        <v>984.375</v>
      </c>
      <c r="F80" s="32">
        <f>IF(D80&lt;=0,0,D80*Übersicht!$D$8/12)</f>
        <v>370.96421003181689</v>
      </c>
      <c r="G80" s="32">
        <f>IF(D80&lt;=0,0,MIN(Übersicht!$G$7-F80,D80))</f>
        <v>613.41078996818305</v>
      </c>
      <c r="H80" s="32">
        <f>IF(AND(MOD(B80,12)=0,(D80-G80)&gt;0),MIN(Übersicht!$D$10,D80-G80),0)</f>
        <v>0</v>
      </c>
      <c r="I80" s="33">
        <f t="shared" si="11"/>
        <v>118095.13642021321</v>
      </c>
    </row>
    <row r="81" spans="2:9" ht="14.25" customHeight="1" x14ac:dyDescent="0.25">
      <c r="B81" s="34">
        <f t="shared" si="12"/>
        <v>76</v>
      </c>
      <c r="C81" s="35">
        <f t="shared" si="13"/>
        <v>48305</v>
      </c>
      <c r="D81" s="36">
        <f t="shared" si="14"/>
        <v>118095.13642021321</v>
      </c>
      <c r="E81" s="36">
        <f t="shared" si="10"/>
        <v>984.375</v>
      </c>
      <c r="F81" s="36">
        <f>IF(D81&lt;=0,0,D81*Übersicht!$D$8/12)</f>
        <v>369.04730131316632</v>
      </c>
      <c r="G81" s="36">
        <f>IF(D81&lt;=0,0,MIN(Übersicht!$G$7-F81,D81))</f>
        <v>615.32769868683363</v>
      </c>
      <c r="H81" s="36">
        <f>IF(AND(MOD(B81,12)=0,(D81-G81)&gt;0),MIN(Übersicht!$D$10,D81-G81),0)</f>
        <v>0</v>
      </c>
      <c r="I81" s="37">
        <f t="shared" si="11"/>
        <v>117479.80872152638</v>
      </c>
    </row>
    <row r="82" spans="2:9" ht="14.25" customHeight="1" x14ac:dyDescent="0.25">
      <c r="B82" s="30">
        <f t="shared" si="12"/>
        <v>77</v>
      </c>
      <c r="C82" s="31">
        <f t="shared" si="13"/>
        <v>48335</v>
      </c>
      <c r="D82" s="32">
        <f t="shared" si="14"/>
        <v>117479.80872152638</v>
      </c>
      <c r="E82" s="32">
        <f t="shared" si="10"/>
        <v>984.375</v>
      </c>
      <c r="F82" s="32">
        <f>IF(D82&lt;=0,0,D82*Übersicht!$D$8/12)</f>
        <v>367.1244022547699</v>
      </c>
      <c r="G82" s="32">
        <f>IF(D82&lt;=0,0,MIN(Übersicht!$G$7-F82,D82))</f>
        <v>617.25059774523015</v>
      </c>
      <c r="H82" s="32">
        <f>IF(AND(MOD(B82,12)=0,(D82-G82)&gt;0),MIN(Übersicht!$D$10,D82-G82),0)</f>
        <v>0</v>
      </c>
      <c r="I82" s="33">
        <f t="shared" si="11"/>
        <v>116862.55812378116</v>
      </c>
    </row>
    <row r="83" spans="2:9" ht="14.25" customHeight="1" x14ac:dyDescent="0.25">
      <c r="B83" s="34">
        <f t="shared" si="12"/>
        <v>78</v>
      </c>
      <c r="C83" s="35">
        <f t="shared" si="13"/>
        <v>48366</v>
      </c>
      <c r="D83" s="36">
        <f t="shared" si="14"/>
        <v>116862.55812378116</v>
      </c>
      <c r="E83" s="36">
        <f t="shared" si="10"/>
        <v>984.375</v>
      </c>
      <c r="F83" s="36">
        <f>IF(D83&lt;=0,0,D83*Übersicht!$D$8/12)</f>
        <v>365.19549413681608</v>
      </c>
      <c r="G83" s="36">
        <f>IF(D83&lt;=0,0,MIN(Übersicht!$G$7-F83,D83))</f>
        <v>619.17950586318398</v>
      </c>
      <c r="H83" s="36">
        <f>IF(AND(MOD(B83,12)=0,(D83-G83)&gt;0),MIN(Übersicht!$D$10,D83-G83),0)</f>
        <v>0</v>
      </c>
      <c r="I83" s="37">
        <f t="shared" si="11"/>
        <v>116243.37861791797</v>
      </c>
    </row>
    <row r="84" spans="2:9" ht="14.25" customHeight="1" x14ac:dyDescent="0.25">
      <c r="B84" s="30">
        <f t="shared" si="12"/>
        <v>79</v>
      </c>
      <c r="C84" s="31">
        <f t="shared" si="13"/>
        <v>48396</v>
      </c>
      <c r="D84" s="32">
        <f t="shared" si="14"/>
        <v>116243.37861791797</v>
      </c>
      <c r="E84" s="32">
        <f t="shared" si="10"/>
        <v>984.375</v>
      </c>
      <c r="F84" s="32">
        <f>IF(D84&lt;=0,0,D84*Übersicht!$D$8/12)</f>
        <v>363.26055818099366</v>
      </c>
      <c r="G84" s="32">
        <f>IF(D84&lt;=0,0,MIN(Übersicht!$G$7-F84,D84))</f>
        <v>621.11444181900629</v>
      </c>
      <c r="H84" s="32">
        <f>IF(AND(MOD(B84,12)=0,(D84-G84)&gt;0),MIN(Übersicht!$D$10,D84-G84),0)</f>
        <v>0</v>
      </c>
      <c r="I84" s="33">
        <f t="shared" si="11"/>
        <v>115622.26417609896</v>
      </c>
    </row>
    <row r="85" spans="2:9" ht="14.25" customHeight="1" x14ac:dyDescent="0.25">
      <c r="B85" s="34">
        <f t="shared" si="12"/>
        <v>80</v>
      </c>
      <c r="C85" s="35">
        <f t="shared" si="13"/>
        <v>48427</v>
      </c>
      <c r="D85" s="36">
        <f t="shared" si="14"/>
        <v>115622.26417609896</v>
      </c>
      <c r="E85" s="36">
        <f t="shared" si="10"/>
        <v>984.375</v>
      </c>
      <c r="F85" s="36">
        <f>IF(D85&lt;=0,0,D85*Übersicht!$D$8/12)</f>
        <v>361.31957555030925</v>
      </c>
      <c r="G85" s="36">
        <f>IF(D85&lt;=0,0,MIN(Übersicht!$G$7-F85,D85))</f>
        <v>623.05542444969069</v>
      </c>
      <c r="H85" s="36">
        <f>IF(AND(MOD(B85,12)=0,(D85-G85)&gt;0),MIN(Übersicht!$D$10,D85-G85),0)</f>
        <v>0</v>
      </c>
      <c r="I85" s="37">
        <f t="shared" si="11"/>
        <v>114999.20875164928</v>
      </c>
    </row>
    <row r="86" spans="2:9" ht="14.25" customHeight="1" x14ac:dyDescent="0.25">
      <c r="B86" s="30">
        <f t="shared" si="12"/>
        <v>81</v>
      </c>
      <c r="C86" s="31">
        <f t="shared" si="13"/>
        <v>48458</v>
      </c>
      <c r="D86" s="32">
        <f t="shared" si="14"/>
        <v>114999.20875164928</v>
      </c>
      <c r="E86" s="32">
        <f t="shared" si="10"/>
        <v>984.375</v>
      </c>
      <c r="F86" s="32">
        <f>IF(D86&lt;=0,0,D86*Übersicht!$D$8/12)</f>
        <v>359.37252734890399</v>
      </c>
      <c r="G86" s="32">
        <f>IF(D86&lt;=0,0,MIN(Übersicht!$G$7-F86,D86))</f>
        <v>625.00247265109601</v>
      </c>
      <c r="H86" s="32">
        <f>IF(AND(MOD(B86,12)=0,(D86-G86)&gt;0),MIN(Übersicht!$D$10,D86-G86),0)</f>
        <v>0</v>
      </c>
      <c r="I86" s="33">
        <f t="shared" si="11"/>
        <v>114374.20627899819</v>
      </c>
    </row>
    <row r="87" spans="2:9" ht="14.25" customHeight="1" x14ac:dyDescent="0.25">
      <c r="B87" s="34">
        <f t="shared" si="12"/>
        <v>82</v>
      </c>
      <c r="C87" s="35">
        <f t="shared" si="13"/>
        <v>48488</v>
      </c>
      <c r="D87" s="36">
        <f t="shared" si="14"/>
        <v>114374.20627899819</v>
      </c>
      <c r="E87" s="36">
        <f t="shared" si="10"/>
        <v>984.375</v>
      </c>
      <c r="F87" s="36">
        <f>IF(D87&lt;=0,0,D87*Übersicht!$D$8/12)</f>
        <v>357.41939462186929</v>
      </c>
      <c r="G87" s="36">
        <f>IF(D87&lt;=0,0,MIN(Übersicht!$G$7-F87,D87))</f>
        <v>626.95560537813071</v>
      </c>
      <c r="H87" s="36">
        <f>IF(AND(MOD(B87,12)=0,(D87-G87)&gt;0),MIN(Übersicht!$D$10,D87-G87),0)</f>
        <v>0</v>
      </c>
      <c r="I87" s="37">
        <f t="shared" si="11"/>
        <v>113747.25067362006</v>
      </c>
    </row>
    <row r="88" spans="2:9" ht="14.25" customHeight="1" x14ac:dyDescent="0.25">
      <c r="B88" s="30">
        <f t="shared" si="12"/>
        <v>83</v>
      </c>
      <c r="C88" s="31">
        <f t="shared" si="13"/>
        <v>48519</v>
      </c>
      <c r="D88" s="32">
        <f t="shared" si="14"/>
        <v>113747.25067362006</v>
      </c>
      <c r="E88" s="32">
        <f t="shared" si="10"/>
        <v>984.375</v>
      </c>
      <c r="F88" s="32">
        <f>IF(D88&lt;=0,0,D88*Übersicht!$D$8/12)</f>
        <v>355.46015835506267</v>
      </c>
      <c r="G88" s="32">
        <f>IF(D88&lt;=0,0,MIN(Übersicht!$G$7-F88,D88))</f>
        <v>628.91484164493727</v>
      </c>
      <c r="H88" s="32">
        <f>IF(AND(MOD(B88,12)=0,(D88-G88)&gt;0),MIN(Übersicht!$D$10,D88-G88),0)</f>
        <v>0</v>
      </c>
      <c r="I88" s="33">
        <f t="shared" si="11"/>
        <v>113118.33583197513</v>
      </c>
    </row>
    <row r="89" spans="2:9" ht="14.25" customHeight="1" x14ac:dyDescent="0.25">
      <c r="B89" s="34">
        <f t="shared" si="12"/>
        <v>84</v>
      </c>
      <c r="C89" s="35">
        <f t="shared" si="13"/>
        <v>48549</v>
      </c>
      <c r="D89" s="36">
        <f t="shared" si="14"/>
        <v>113118.33583197513</v>
      </c>
      <c r="E89" s="36">
        <f t="shared" si="10"/>
        <v>984.375</v>
      </c>
      <c r="F89" s="36">
        <f>IF(D89&lt;=0,0,D89*Übersicht!$D$8/12)</f>
        <v>353.49479947492227</v>
      </c>
      <c r="G89" s="36">
        <f>IF(D89&lt;=0,0,MIN(Übersicht!$G$7-F89,D89))</f>
        <v>630.88020052507773</v>
      </c>
      <c r="H89" s="38">
        <f>IF(AND(MOD(B89,12)=0,(D89-G89)&gt;0),MIN(Übersicht!$D$10,D89-G89),0)</f>
        <v>3000</v>
      </c>
      <c r="I89" s="37">
        <f t="shared" si="11"/>
        <v>109487.45563145005</v>
      </c>
    </row>
    <row r="90" spans="2:9" ht="14.25" customHeight="1" x14ac:dyDescent="0.25">
      <c r="B90" s="30">
        <f t="shared" si="12"/>
        <v>85</v>
      </c>
      <c r="C90" s="31">
        <f t="shared" si="13"/>
        <v>48580</v>
      </c>
      <c r="D90" s="32">
        <f t="shared" si="14"/>
        <v>109487.45563145005</v>
      </c>
      <c r="E90" s="32">
        <f t="shared" si="10"/>
        <v>984.375</v>
      </c>
      <c r="F90" s="32">
        <f>IF(D90&lt;=0,0,D90*Übersicht!$D$8/12)</f>
        <v>342.1482988482814</v>
      </c>
      <c r="G90" s="32">
        <f>IF(D90&lt;=0,0,MIN(Übersicht!$G$7-F90,D90))</f>
        <v>642.22670115171854</v>
      </c>
      <c r="H90" s="32">
        <f>IF(AND(MOD(B90,12)=0,(D90-G90)&gt;0),MIN(Übersicht!$D$10,D90-G90),0)</f>
        <v>0</v>
      </c>
      <c r="I90" s="33">
        <f t="shared" si="11"/>
        <v>108845.22893029833</v>
      </c>
    </row>
    <row r="91" spans="2:9" ht="14.25" customHeight="1" x14ac:dyDescent="0.25">
      <c r="B91" s="34">
        <f t="shared" si="12"/>
        <v>86</v>
      </c>
      <c r="C91" s="35">
        <f t="shared" si="13"/>
        <v>48611</v>
      </c>
      <c r="D91" s="36">
        <f t="shared" si="14"/>
        <v>108845.22893029833</v>
      </c>
      <c r="E91" s="36">
        <f t="shared" si="10"/>
        <v>984.375</v>
      </c>
      <c r="F91" s="36">
        <f>IF(D91&lt;=0,0,D91*Übersicht!$D$8/12)</f>
        <v>340.14134040718227</v>
      </c>
      <c r="G91" s="36">
        <f>IF(D91&lt;=0,0,MIN(Übersicht!$G$7-F91,D91))</f>
        <v>644.23365959281773</v>
      </c>
      <c r="H91" s="36">
        <f>IF(AND(MOD(B91,12)=0,(D91-G91)&gt;0),MIN(Übersicht!$D$10,D91-G91),0)</f>
        <v>0</v>
      </c>
      <c r="I91" s="37">
        <f t="shared" si="11"/>
        <v>108200.99527070551</v>
      </c>
    </row>
    <row r="92" spans="2:9" ht="14.25" customHeight="1" x14ac:dyDescent="0.25">
      <c r="B92" s="30">
        <f t="shared" si="12"/>
        <v>87</v>
      </c>
      <c r="C92" s="31">
        <f t="shared" si="13"/>
        <v>48639</v>
      </c>
      <c r="D92" s="32">
        <f t="shared" si="14"/>
        <v>108200.99527070551</v>
      </c>
      <c r="E92" s="32">
        <f t="shared" si="10"/>
        <v>984.375</v>
      </c>
      <c r="F92" s="32">
        <f>IF(D92&lt;=0,0,D92*Übersicht!$D$8/12)</f>
        <v>338.12811022095468</v>
      </c>
      <c r="G92" s="32">
        <f>IF(D92&lt;=0,0,MIN(Übersicht!$G$7-F92,D92))</f>
        <v>646.24688977904532</v>
      </c>
      <c r="H92" s="32">
        <f>IF(AND(MOD(B92,12)=0,(D92-G92)&gt;0),MIN(Übersicht!$D$10,D92-G92),0)</f>
        <v>0</v>
      </c>
      <c r="I92" s="33">
        <f t="shared" si="11"/>
        <v>107554.74838092647</v>
      </c>
    </row>
    <row r="93" spans="2:9" ht="14.25" customHeight="1" x14ac:dyDescent="0.25">
      <c r="B93" s="34">
        <f t="shared" si="12"/>
        <v>88</v>
      </c>
      <c r="C93" s="35">
        <f t="shared" si="13"/>
        <v>48670</v>
      </c>
      <c r="D93" s="36">
        <f t="shared" si="14"/>
        <v>107554.74838092647</v>
      </c>
      <c r="E93" s="36">
        <f t="shared" si="10"/>
        <v>984.375</v>
      </c>
      <c r="F93" s="36">
        <f>IF(D93&lt;=0,0,D93*Übersicht!$D$8/12)</f>
        <v>336.10858869039521</v>
      </c>
      <c r="G93" s="36">
        <f>IF(D93&lt;=0,0,MIN(Übersicht!$G$7-F93,D93))</f>
        <v>648.26641130960479</v>
      </c>
      <c r="H93" s="36">
        <f>IF(AND(MOD(B93,12)=0,(D93-G93)&gt;0),MIN(Übersicht!$D$10,D93-G93),0)</f>
        <v>0</v>
      </c>
      <c r="I93" s="37">
        <f t="shared" si="11"/>
        <v>106906.48196961686</v>
      </c>
    </row>
    <row r="94" spans="2:9" ht="14.25" customHeight="1" x14ac:dyDescent="0.25">
      <c r="B94" s="30">
        <f t="shared" si="12"/>
        <v>89</v>
      </c>
      <c r="C94" s="31">
        <f t="shared" si="13"/>
        <v>48700</v>
      </c>
      <c r="D94" s="32">
        <f t="shared" si="14"/>
        <v>106906.48196961686</v>
      </c>
      <c r="E94" s="32">
        <f t="shared" si="10"/>
        <v>984.375</v>
      </c>
      <c r="F94" s="32">
        <f>IF(D94&lt;=0,0,D94*Übersicht!$D$8/12)</f>
        <v>334.08275615505266</v>
      </c>
      <c r="G94" s="32">
        <f>IF(D94&lt;=0,0,MIN(Übersicht!$G$7-F94,D94))</f>
        <v>650.29224384494728</v>
      </c>
      <c r="H94" s="32">
        <f>IF(AND(MOD(B94,12)=0,(D94-G94)&gt;0),MIN(Übersicht!$D$10,D94-G94),0)</f>
        <v>0</v>
      </c>
      <c r="I94" s="33">
        <f t="shared" si="11"/>
        <v>106256.18972577191</v>
      </c>
    </row>
    <row r="95" spans="2:9" ht="14.25" customHeight="1" x14ac:dyDescent="0.25">
      <c r="B95" s="34">
        <f t="shared" si="12"/>
        <v>90</v>
      </c>
      <c r="C95" s="35">
        <f t="shared" si="13"/>
        <v>48731</v>
      </c>
      <c r="D95" s="36">
        <f t="shared" si="14"/>
        <v>106256.18972577191</v>
      </c>
      <c r="E95" s="36">
        <f t="shared" si="10"/>
        <v>984.375</v>
      </c>
      <c r="F95" s="36">
        <f>IF(D95&lt;=0,0,D95*Übersicht!$D$8/12)</f>
        <v>332.05059289303722</v>
      </c>
      <c r="G95" s="36">
        <f>IF(D95&lt;=0,0,MIN(Übersicht!$G$7-F95,D95))</f>
        <v>652.32440710696278</v>
      </c>
      <c r="H95" s="36">
        <f>IF(AND(MOD(B95,12)=0,(D95-G95)&gt;0),MIN(Übersicht!$D$10,D95-G95),0)</f>
        <v>0</v>
      </c>
      <c r="I95" s="37">
        <f t="shared" si="11"/>
        <v>105603.86531866495</v>
      </c>
    </row>
    <row r="96" spans="2:9" ht="14.25" customHeight="1" x14ac:dyDescent="0.25">
      <c r="B96" s="30">
        <f t="shared" si="12"/>
        <v>91</v>
      </c>
      <c r="C96" s="31">
        <f t="shared" si="13"/>
        <v>48761</v>
      </c>
      <c r="D96" s="32">
        <f t="shared" si="14"/>
        <v>105603.86531866495</v>
      </c>
      <c r="E96" s="32">
        <f t="shared" si="10"/>
        <v>984.375</v>
      </c>
      <c r="F96" s="32">
        <f>IF(D96&lt;=0,0,D96*Übersicht!$D$8/12)</f>
        <v>330.01207912082793</v>
      </c>
      <c r="G96" s="32">
        <f>IF(D96&lt;=0,0,MIN(Übersicht!$G$7-F96,D96))</f>
        <v>654.36292087917207</v>
      </c>
      <c r="H96" s="32">
        <f>IF(AND(MOD(B96,12)=0,(D96-G96)&gt;0),MIN(Übersicht!$D$10,D96-G96),0)</f>
        <v>0</v>
      </c>
      <c r="I96" s="33">
        <f t="shared" si="11"/>
        <v>104949.50239778578</v>
      </c>
    </row>
    <row r="97" spans="2:9" ht="14.25" customHeight="1" x14ac:dyDescent="0.25">
      <c r="B97" s="34">
        <f t="shared" si="12"/>
        <v>92</v>
      </c>
      <c r="C97" s="35">
        <f t="shared" si="13"/>
        <v>48792</v>
      </c>
      <c r="D97" s="36">
        <f t="shared" si="14"/>
        <v>104949.50239778578</v>
      </c>
      <c r="E97" s="36">
        <f t="shared" si="10"/>
        <v>984.375</v>
      </c>
      <c r="F97" s="36">
        <f>IF(D97&lt;=0,0,D97*Übersicht!$D$8/12)</f>
        <v>327.96719499308057</v>
      </c>
      <c r="G97" s="36">
        <f>IF(D97&lt;=0,0,MIN(Übersicht!$G$7-F97,D97))</f>
        <v>656.40780500691949</v>
      </c>
      <c r="H97" s="36">
        <f>IF(AND(MOD(B97,12)=0,(D97-G97)&gt;0),MIN(Übersicht!$D$10,D97-G97),0)</f>
        <v>0</v>
      </c>
      <c r="I97" s="37">
        <f t="shared" si="11"/>
        <v>104293.09459277886</v>
      </c>
    </row>
    <row r="98" spans="2:9" ht="14.25" customHeight="1" x14ac:dyDescent="0.25">
      <c r="B98" s="30">
        <f t="shared" si="12"/>
        <v>93</v>
      </c>
      <c r="C98" s="31">
        <f t="shared" si="13"/>
        <v>48823</v>
      </c>
      <c r="D98" s="32">
        <f t="shared" si="14"/>
        <v>104293.09459277886</v>
      </c>
      <c r="E98" s="32">
        <f t="shared" si="10"/>
        <v>984.375</v>
      </c>
      <c r="F98" s="32">
        <f>IF(D98&lt;=0,0,D98*Übersicht!$D$8/12)</f>
        <v>325.91592060243391</v>
      </c>
      <c r="G98" s="32">
        <f>IF(D98&lt;=0,0,MIN(Übersicht!$G$7-F98,D98))</f>
        <v>658.45907939756603</v>
      </c>
      <c r="H98" s="32">
        <f>IF(AND(MOD(B98,12)=0,(D98-G98)&gt;0),MIN(Übersicht!$D$10,D98-G98),0)</f>
        <v>0</v>
      </c>
      <c r="I98" s="33">
        <f t="shared" si="11"/>
        <v>103634.63551338129</v>
      </c>
    </row>
    <row r="99" spans="2:9" ht="14.25" customHeight="1" x14ac:dyDescent="0.25">
      <c r="B99" s="34">
        <f t="shared" si="12"/>
        <v>94</v>
      </c>
      <c r="C99" s="35">
        <f t="shared" si="13"/>
        <v>48853</v>
      </c>
      <c r="D99" s="36">
        <f t="shared" si="14"/>
        <v>103634.63551338129</v>
      </c>
      <c r="E99" s="36">
        <f t="shared" si="10"/>
        <v>984.375</v>
      </c>
      <c r="F99" s="36">
        <f>IF(D99&lt;=0,0,D99*Übersicht!$D$8/12)</f>
        <v>323.85823597931653</v>
      </c>
      <c r="G99" s="36">
        <f>IF(D99&lt;=0,0,MIN(Übersicht!$G$7-F99,D99))</f>
        <v>660.51676402068347</v>
      </c>
      <c r="H99" s="36">
        <f>IF(AND(MOD(B99,12)=0,(D99-G99)&gt;0),MIN(Übersicht!$D$10,D99-G99),0)</f>
        <v>0</v>
      </c>
      <c r="I99" s="37">
        <f t="shared" si="11"/>
        <v>102974.11874936061</v>
      </c>
    </row>
    <row r="100" spans="2:9" ht="14.25" customHeight="1" x14ac:dyDescent="0.25">
      <c r="B100" s="30">
        <f t="shared" si="12"/>
        <v>95</v>
      </c>
      <c r="C100" s="31">
        <f t="shared" si="13"/>
        <v>48884</v>
      </c>
      <c r="D100" s="32">
        <f t="shared" si="14"/>
        <v>102974.11874936061</v>
      </c>
      <c r="E100" s="32">
        <f t="shared" si="10"/>
        <v>984.375</v>
      </c>
      <c r="F100" s="32">
        <f>IF(D100&lt;=0,0,D100*Übersicht!$D$8/12)</f>
        <v>321.79412109175189</v>
      </c>
      <c r="G100" s="32">
        <f>IF(D100&lt;=0,0,MIN(Übersicht!$G$7-F100,D100))</f>
        <v>662.58087890824811</v>
      </c>
      <c r="H100" s="32">
        <f>IF(AND(MOD(B100,12)=0,(D100-G100)&gt;0),MIN(Übersicht!$D$10,D100-G100),0)</f>
        <v>0</v>
      </c>
      <c r="I100" s="33">
        <f t="shared" si="11"/>
        <v>102311.53787045236</v>
      </c>
    </row>
    <row r="101" spans="2:9" ht="14.25" customHeight="1" x14ac:dyDescent="0.25">
      <c r="B101" s="34">
        <f t="shared" si="12"/>
        <v>96</v>
      </c>
      <c r="C101" s="35">
        <f t="shared" si="13"/>
        <v>48914</v>
      </c>
      <c r="D101" s="36">
        <f t="shared" si="14"/>
        <v>102311.53787045236</v>
      </c>
      <c r="E101" s="36">
        <f t="shared" si="10"/>
        <v>984.375</v>
      </c>
      <c r="F101" s="36">
        <f>IF(D101&lt;=0,0,D101*Übersicht!$D$8/12)</f>
        <v>319.72355584516362</v>
      </c>
      <c r="G101" s="36">
        <f>IF(D101&lt;=0,0,MIN(Übersicht!$G$7-F101,D101))</f>
        <v>664.65144415483633</v>
      </c>
      <c r="H101" s="38">
        <f>IF(AND(MOD(B101,12)=0,(D101-G101)&gt;0),MIN(Übersicht!$D$10,D101-G101),0)</f>
        <v>3000</v>
      </c>
      <c r="I101" s="37">
        <f t="shared" si="11"/>
        <v>98646.886426297526</v>
      </c>
    </row>
    <row r="102" spans="2:9" ht="14.25" customHeight="1" x14ac:dyDescent="0.25">
      <c r="B102" s="30">
        <f t="shared" si="12"/>
        <v>97</v>
      </c>
      <c r="C102" s="31">
        <f t="shared" si="13"/>
        <v>48945</v>
      </c>
      <c r="D102" s="32">
        <f t="shared" si="14"/>
        <v>98646.886426297526</v>
      </c>
      <c r="E102" s="32">
        <f t="shared" ref="E102:E133" si="15">F102+G102</f>
        <v>984.375</v>
      </c>
      <c r="F102" s="32">
        <f>IF(D102&lt;=0,0,D102*Übersicht!$D$8/12)</f>
        <v>308.27152008217973</v>
      </c>
      <c r="G102" s="32">
        <f>IF(D102&lt;=0,0,MIN(Übersicht!$G$7-F102,D102))</f>
        <v>676.10347991782032</v>
      </c>
      <c r="H102" s="32">
        <f>IF(AND(MOD(B102,12)=0,(D102-G102)&gt;0),MIN(Übersicht!$D$10,D102-G102),0)</f>
        <v>0</v>
      </c>
      <c r="I102" s="33">
        <f t="shared" ref="I102:I133" si="16">D102-G102-H102</f>
        <v>97970.78294637971</v>
      </c>
    </row>
    <row r="103" spans="2:9" ht="14.25" customHeight="1" x14ac:dyDescent="0.25">
      <c r="B103" s="34">
        <f t="shared" ref="B103:B134" si="17">B102+1</f>
        <v>98</v>
      </c>
      <c r="C103" s="35">
        <f t="shared" ref="C103:C134" si="18">EDATE(C102,1)</f>
        <v>48976</v>
      </c>
      <c r="D103" s="36">
        <f t="shared" ref="D103:D134" si="19">I102</f>
        <v>97970.78294637971</v>
      </c>
      <c r="E103" s="36">
        <f t="shared" si="15"/>
        <v>984.375</v>
      </c>
      <c r="F103" s="36">
        <f>IF(D103&lt;=0,0,D103*Übersicht!$D$8/12)</f>
        <v>306.1586967074366</v>
      </c>
      <c r="G103" s="36">
        <f>IF(D103&lt;=0,0,MIN(Übersicht!$G$7-F103,D103))</f>
        <v>678.21630329256345</v>
      </c>
      <c r="H103" s="36">
        <f>IF(AND(MOD(B103,12)=0,(D103-G103)&gt;0),MIN(Übersicht!$D$10,D103-G103),0)</f>
        <v>0</v>
      </c>
      <c r="I103" s="37">
        <f t="shared" si="16"/>
        <v>97292.56664308715</v>
      </c>
    </row>
    <row r="104" spans="2:9" ht="14.25" customHeight="1" x14ac:dyDescent="0.25">
      <c r="B104" s="30">
        <f t="shared" si="17"/>
        <v>99</v>
      </c>
      <c r="C104" s="31">
        <f t="shared" si="18"/>
        <v>49004</v>
      </c>
      <c r="D104" s="32">
        <f t="shared" si="19"/>
        <v>97292.56664308715</v>
      </c>
      <c r="E104" s="32">
        <f t="shared" si="15"/>
        <v>984.375</v>
      </c>
      <c r="F104" s="32">
        <f>IF(D104&lt;=0,0,D104*Übersicht!$D$8/12)</f>
        <v>304.03927075964731</v>
      </c>
      <c r="G104" s="32">
        <f>IF(D104&lt;=0,0,MIN(Übersicht!$G$7-F104,D104))</f>
        <v>680.33572924035275</v>
      </c>
      <c r="H104" s="32">
        <f>IF(AND(MOD(B104,12)=0,(D104-G104)&gt;0),MIN(Übersicht!$D$10,D104-G104),0)</f>
        <v>0</v>
      </c>
      <c r="I104" s="33">
        <f t="shared" si="16"/>
        <v>96612.230913846797</v>
      </c>
    </row>
    <row r="105" spans="2:9" ht="14.25" customHeight="1" x14ac:dyDescent="0.25">
      <c r="B105" s="34">
        <f t="shared" si="17"/>
        <v>100</v>
      </c>
      <c r="C105" s="35">
        <f t="shared" si="18"/>
        <v>49035</v>
      </c>
      <c r="D105" s="36">
        <f t="shared" si="19"/>
        <v>96612.230913846797</v>
      </c>
      <c r="E105" s="36">
        <f t="shared" si="15"/>
        <v>984.375</v>
      </c>
      <c r="F105" s="36">
        <f>IF(D105&lt;=0,0,D105*Übersicht!$D$8/12)</f>
        <v>301.91322160577124</v>
      </c>
      <c r="G105" s="36">
        <f>IF(D105&lt;=0,0,MIN(Übersicht!$G$7-F105,D105))</f>
        <v>682.46177839422876</v>
      </c>
      <c r="H105" s="36">
        <f>IF(AND(MOD(B105,12)=0,(D105-G105)&gt;0),MIN(Übersicht!$D$10,D105-G105),0)</f>
        <v>0</v>
      </c>
      <c r="I105" s="37">
        <f t="shared" si="16"/>
        <v>95929.769135452574</v>
      </c>
    </row>
    <row r="106" spans="2:9" ht="14.25" customHeight="1" x14ac:dyDescent="0.25">
      <c r="B106" s="30">
        <f t="shared" si="17"/>
        <v>101</v>
      </c>
      <c r="C106" s="31">
        <f t="shared" si="18"/>
        <v>49065</v>
      </c>
      <c r="D106" s="32">
        <f t="shared" si="19"/>
        <v>95929.769135452574</v>
      </c>
      <c r="E106" s="32">
        <f t="shared" si="15"/>
        <v>984.375</v>
      </c>
      <c r="F106" s="32">
        <f>IF(D106&lt;=0,0,D106*Übersicht!$D$8/12)</f>
        <v>299.78052854828928</v>
      </c>
      <c r="G106" s="32">
        <f>IF(D106&lt;=0,0,MIN(Übersicht!$G$7-F106,D106))</f>
        <v>684.59447145171066</v>
      </c>
      <c r="H106" s="32">
        <f>IF(AND(MOD(B106,12)=0,(D106-G106)&gt;0),MIN(Übersicht!$D$10,D106-G106),0)</f>
        <v>0</v>
      </c>
      <c r="I106" s="33">
        <f t="shared" si="16"/>
        <v>95245.174664000864</v>
      </c>
    </row>
    <row r="107" spans="2:9" ht="14.25" customHeight="1" x14ac:dyDescent="0.25">
      <c r="B107" s="34">
        <f t="shared" si="17"/>
        <v>102</v>
      </c>
      <c r="C107" s="35">
        <f t="shared" si="18"/>
        <v>49096</v>
      </c>
      <c r="D107" s="36">
        <f t="shared" si="19"/>
        <v>95245.174664000864</v>
      </c>
      <c r="E107" s="36">
        <f t="shared" si="15"/>
        <v>984.375</v>
      </c>
      <c r="F107" s="36">
        <f>IF(D107&lt;=0,0,D107*Übersicht!$D$8/12)</f>
        <v>297.64117082500269</v>
      </c>
      <c r="G107" s="36">
        <f>IF(D107&lt;=0,0,MIN(Übersicht!$G$7-F107,D107))</f>
        <v>686.73382917499725</v>
      </c>
      <c r="H107" s="36">
        <f>IF(AND(MOD(B107,12)=0,(D107-G107)&gt;0),MIN(Übersicht!$D$10,D107-G107),0)</f>
        <v>0</v>
      </c>
      <c r="I107" s="37">
        <f t="shared" si="16"/>
        <v>94558.440834825873</v>
      </c>
    </row>
    <row r="108" spans="2:9" ht="14.25" customHeight="1" x14ac:dyDescent="0.25">
      <c r="B108" s="30">
        <f t="shared" si="17"/>
        <v>103</v>
      </c>
      <c r="C108" s="31">
        <f t="shared" si="18"/>
        <v>49126</v>
      </c>
      <c r="D108" s="32">
        <f t="shared" si="19"/>
        <v>94558.440834825873</v>
      </c>
      <c r="E108" s="32">
        <f t="shared" si="15"/>
        <v>984.375</v>
      </c>
      <c r="F108" s="32">
        <f>IF(D108&lt;=0,0,D108*Übersicht!$D$8/12)</f>
        <v>295.49512760883084</v>
      </c>
      <c r="G108" s="32">
        <f>IF(D108&lt;=0,0,MIN(Übersicht!$G$7-F108,D108))</f>
        <v>688.8798723911691</v>
      </c>
      <c r="H108" s="32">
        <f>IF(AND(MOD(B108,12)=0,(D108-G108)&gt;0),MIN(Übersicht!$D$10,D108-G108),0)</f>
        <v>0</v>
      </c>
      <c r="I108" s="33">
        <f t="shared" si="16"/>
        <v>93869.560962434698</v>
      </c>
    </row>
    <row r="109" spans="2:9" ht="14.25" customHeight="1" x14ac:dyDescent="0.25">
      <c r="B109" s="34">
        <f t="shared" si="17"/>
        <v>104</v>
      </c>
      <c r="C109" s="35">
        <f t="shared" si="18"/>
        <v>49157</v>
      </c>
      <c r="D109" s="36">
        <f t="shared" si="19"/>
        <v>93869.560962434698</v>
      </c>
      <c r="E109" s="36">
        <f t="shared" si="15"/>
        <v>984.375</v>
      </c>
      <c r="F109" s="36">
        <f>IF(D109&lt;=0,0,D109*Übersicht!$D$8/12)</f>
        <v>293.34237800760843</v>
      </c>
      <c r="G109" s="36">
        <f>IF(D109&lt;=0,0,MIN(Übersicht!$G$7-F109,D109))</f>
        <v>691.03262199239157</v>
      </c>
      <c r="H109" s="36">
        <f>IF(AND(MOD(B109,12)=0,(D109-G109)&gt;0),MIN(Übersicht!$D$10,D109-G109),0)</f>
        <v>0</v>
      </c>
      <c r="I109" s="37">
        <f t="shared" si="16"/>
        <v>93178.52834044231</v>
      </c>
    </row>
    <row r="110" spans="2:9" ht="14.25" customHeight="1" x14ac:dyDescent="0.25">
      <c r="B110" s="30">
        <f t="shared" si="17"/>
        <v>105</v>
      </c>
      <c r="C110" s="31">
        <f t="shared" si="18"/>
        <v>49188</v>
      </c>
      <c r="D110" s="32">
        <f t="shared" si="19"/>
        <v>93178.52834044231</v>
      </c>
      <c r="E110" s="32">
        <f t="shared" si="15"/>
        <v>984.375</v>
      </c>
      <c r="F110" s="32">
        <f>IF(D110&lt;=0,0,D110*Übersicht!$D$8/12)</f>
        <v>291.18290106388218</v>
      </c>
      <c r="G110" s="32">
        <f>IF(D110&lt;=0,0,MIN(Übersicht!$G$7-F110,D110))</f>
        <v>693.19209893611787</v>
      </c>
      <c r="H110" s="32">
        <f>IF(AND(MOD(B110,12)=0,(D110-G110)&gt;0),MIN(Übersicht!$D$10,D110-G110),0)</f>
        <v>0</v>
      </c>
      <c r="I110" s="33">
        <f t="shared" si="16"/>
        <v>92485.336241506186</v>
      </c>
    </row>
    <row r="111" spans="2:9" ht="14.25" customHeight="1" x14ac:dyDescent="0.25">
      <c r="B111" s="34">
        <f t="shared" si="17"/>
        <v>106</v>
      </c>
      <c r="C111" s="35">
        <f t="shared" si="18"/>
        <v>49218</v>
      </c>
      <c r="D111" s="36">
        <f t="shared" si="19"/>
        <v>92485.336241506186</v>
      </c>
      <c r="E111" s="36">
        <f t="shared" si="15"/>
        <v>984.375</v>
      </c>
      <c r="F111" s="36">
        <f>IF(D111&lt;=0,0,D111*Übersicht!$D$8/12)</f>
        <v>289.0166757547068</v>
      </c>
      <c r="G111" s="36">
        <f>IF(D111&lt;=0,0,MIN(Übersicht!$G$7-F111,D111))</f>
        <v>695.35832424529326</v>
      </c>
      <c r="H111" s="36">
        <f>IF(AND(MOD(B111,12)=0,(D111-G111)&gt;0),MIN(Übersicht!$D$10,D111-G111),0)</f>
        <v>0</v>
      </c>
      <c r="I111" s="37">
        <f t="shared" si="16"/>
        <v>91789.977917260898</v>
      </c>
    </row>
    <row r="112" spans="2:9" ht="14.25" customHeight="1" x14ac:dyDescent="0.25">
      <c r="B112" s="30">
        <f t="shared" si="17"/>
        <v>107</v>
      </c>
      <c r="C112" s="31">
        <f t="shared" si="18"/>
        <v>49249</v>
      </c>
      <c r="D112" s="32">
        <f t="shared" si="19"/>
        <v>91789.977917260898</v>
      </c>
      <c r="E112" s="32">
        <f t="shared" si="15"/>
        <v>984.375</v>
      </c>
      <c r="F112" s="32">
        <f>IF(D112&lt;=0,0,D112*Übersicht!$D$8/12)</f>
        <v>286.84368099144029</v>
      </c>
      <c r="G112" s="32">
        <f>IF(D112&lt;=0,0,MIN(Übersicht!$G$7-F112,D112))</f>
        <v>697.53131900855965</v>
      </c>
      <c r="H112" s="32">
        <f>IF(AND(MOD(B112,12)=0,(D112-G112)&gt;0),MIN(Übersicht!$D$10,D112-G112),0)</f>
        <v>0</v>
      </c>
      <c r="I112" s="33">
        <f t="shared" si="16"/>
        <v>91092.44659825234</v>
      </c>
    </row>
    <row r="113" spans="2:9" ht="14.25" customHeight="1" x14ac:dyDescent="0.25">
      <c r="B113" s="34">
        <f t="shared" si="17"/>
        <v>108</v>
      </c>
      <c r="C113" s="35">
        <f t="shared" si="18"/>
        <v>49279</v>
      </c>
      <c r="D113" s="36">
        <f t="shared" si="19"/>
        <v>91092.44659825234</v>
      </c>
      <c r="E113" s="36">
        <f t="shared" si="15"/>
        <v>984.375</v>
      </c>
      <c r="F113" s="36">
        <f>IF(D113&lt;=0,0,D113*Übersicht!$D$8/12)</f>
        <v>284.66389561953855</v>
      </c>
      <c r="G113" s="36">
        <f>IF(D113&lt;=0,0,MIN(Übersicht!$G$7-F113,D113))</f>
        <v>699.71110438046139</v>
      </c>
      <c r="H113" s="38">
        <f>IF(AND(MOD(B113,12)=0,(D113-G113)&gt;0),MIN(Übersicht!$D$10,D113-G113),0)</f>
        <v>3000</v>
      </c>
      <c r="I113" s="37">
        <f t="shared" si="16"/>
        <v>87392.735493871878</v>
      </c>
    </row>
    <row r="114" spans="2:9" ht="14.25" customHeight="1" x14ac:dyDescent="0.25">
      <c r="B114" s="30">
        <f t="shared" si="17"/>
        <v>109</v>
      </c>
      <c r="C114" s="31">
        <f t="shared" si="18"/>
        <v>49310</v>
      </c>
      <c r="D114" s="32">
        <f t="shared" si="19"/>
        <v>87392.735493871878</v>
      </c>
      <c r="E114" s="32">
        <f t="shared" si="15"/>
        <v>984.375</v>
      </c>
      <c r="F114" s="32">
        <f>IF(D114&lt;=0,0,D114*Übersicht!$D$8/12)</f>
        <v>273.10229841834962</v>
      </c>
      <c r="G114" s="32">
        <f>IF(D114&lt;=0,0,MIN(Übersicht!$G$7-F114,D114))</f>
        <v>711.27270158165038</v>
      </c>
      <c r="H114" s="32">
        <f>IF(AND(MOD(B114,12)=0,(D114-G114)&gt;0),MIN(Übersicht!$D$10,D114-G114),0)</f>
        <v>0</v>
      </c>
      <c r="I114" s="33">
        <f t="shared" si="16"/>
        <v>86681.462792290229</v>
      </c>
    </row>
    <row r="115" spans="2:9" ht="14.25" customHeight="1" x14ac:dyDescent="0.25">
      <c r="B115" s="34">
        <f t="shared" si="17"/>
        <v>110</v>
      </c>
      <c r="C115" s="35">
        <f t="shared" si="18"/>
        <v>49341</v>
      </c>
      <c r="D115" s="36">
        <f t="shared" si="19"/>
        <v>86681.462792290229</v>
      </c>
      <c r="E115" s="36">
        <f t="shared" si="15"/>
        <v>984.375</v>
      </c>
      <c r="F115" s="36">
        <f>IF(D115&lt;=0,0,D115*Übersicht!$D$8/12)</f>
        <v>270.87957122590694</v>
      </c>
      <c r="G115" s="36">
        <f>IF(D115&lt;=0,0,MIN(Übersicht!$G$7-F115,D115))</f>
        <v>713.49542877409306</v>
      </c>
      <c r="H115" s="36">
        <f>IF(AND(MOD(B115,12)=0,(D115-G115)&gt;0),MIN(Übersicht!$D$10,D115-G115),0)</f>
        <v>0</v>
      </c>
      <c r="I115" s="37">
        <f t="shared" si="16"/>
        <v>85967.967363516131</v>
      </c>
    </row>
    <row r="116" spans="2:9" ht="14.25" customHeight="1" x14ac:dyDescent="0.25">
      <c r="B116" s="30">
        <f t="shared" si="17"/>
        <v>111</v>
      </c>
      <c r="C116" s="31">
        <f t="shared" si="18"/>
        <v>49369</v>
      </c>
      <c r="D116" s="32">
        <f t="shared" si="19"/>
        <v>85967.967363516131</v>
      </c>
      <c r="E116" s="32">
        <f t="shared" si="15"/>
        <v>984.375</v>
      </c>
      <c r="F116" s="32">
        <f>IF(D116&lt;=0,0,D116*Übersicht!$D$8/12)</f>
        <v>268.6498980109879</v>
      </c>
      <c r="G116" s="32">
        <f>IF(D116&lt;=0,0,MIN(Übersicht!$G$7-F116,D116))</f>
        <v>715.72510198901205</v>
      </c>
      <c r="H116" s="32">
        <f>IF(AND(MOD(B116,12)=0,(D116-G116)&gt;0),MIN(Übersicht!$D$10,D116-G116),0)</f>
        <v>0</v>
      </c>
      <c r="I116" s="33">
        <f t="shared" si="16"/>
        <v>85252.242261527121</v>
      </c>
    </row>
    <row r="117" spans="2:9" ht="14.25" customHeight="1" x14ac:dyDescent="0.25">
      <c r="B117" s="34">
        <f t="shared" si="17"/>
        <v>112</v>
      </c>
      <c r="C117" s="35">
        <f t="shared" si="18"/>
        <v>49400</v>
      </c>
      <c r="D117" s="36">
        <f t="shared" si="19"/>
        <v>85252.242261527121</v>
      </c>
      <c r="E117" s="36">
        <f t="shared" si="15"/>
        <v>984.375</v>
      </c>
      <c r="F117" s="36">
        <f>IF(D117&lt;=0,0,D117*Übersicht!$D$8/12)</f>
        <v>266.41325706727224</v>
      </c>
      <c r="G117" s="36">
        <f>IF(D117&lt;=0,0,MIN(Übersicht!$G$7-F117,D117))</f>
        <v>717.9617429327277</v>
      </c>
      <c r="H117" s="36">
        <f>IF(AND(MOD(B117,12)=0,(D117-G117)&gt;0),MIN(Übersicht!$D$10,D117-G117),0)</f>
        <v>0</v>
      </c>
      <c r="I117" s="37">
        <f t="shared" si="16"/>
        <v>84534.280518594387</v>
      </c>
    </row>
    <row r="118" spans="2:9" ht="14.25" customHeight="1" x14ac:dyDescent="0.25">
      <c r="B118" s="30">
        <f t="shared" si="17"/>
        <v>113</v>
      </c>
      <c r="C118" s="31">
        <f t="shared" si="18"/>
        <v>49430</v>
      </c>
      <c r="D118" s="32">
        <f t="shared" si="19"/>
        <v>84534.280518594387</v>
      </c>
      <c r="E118" s="32">
        <f t="shared" si="15"/>
        <v>984.375</v>
      </c>
      <c r="F118" s="32">
        <f>IF(D118&lt;=0,0,D118*Übersicht!$D$8/12)</f>
        <v>264.16962662060746</v>
      </c>
      <c r="G118" s="32">
        <f>IF(D118&lt;=0,0,MIN(Übersicht!$G$7-F118,D118))</f>
        <v>720.20537337939254</v>
      </c>
      <c r="H118" s="32">
        <f>IF(AND(MOD(B118,12)=0,(D118-G118)&gt;0),MIN(Übersicht!$D$10,D118-G118),0)</f>
        <v>0</v>
      </c>
      <c r="I118" s="33">
        <f t="shared" si="16"/>
        <v>83814.075145215</v>
      </c>
    </row>
    <row r="119" spans="2:9" ht="14.25" customHeight="1" x14ac:dyDescent="0.25">
      <c r="B119" s="34">
        <f t="shared" si="17"/>
        <v>114</v>
      </c>
      <c r="C119" s="35">
        <f t="shared" si="18"/>
        <v>49461</v>
      </c>
      <c r="D119" s="36">
        <f t="shared" si="19"/>
        <v>83814.075145215</v>
      </c>
      <c r="E119" s="36">
        <f t="shared" si="15"/>
        <v>984.375</v>
      </c>
      <c r="F119" s="36">
        <f>IF(D119&lt;=0,0,D119*Übersicht!$D$8/12)</f>
        <v>261.91898482879685</v>
      </c>
      <c r="G119" s="36">
        <f>IF(D119&lt;=0,0,MIN(Übersicht!$G$7-F119,D119))</f>
        <v>722.45601517120315</v>
      </c>
      <c r="H119" s="36">
        <f>IF(AND(MOD(B119,12)=0,(D119-G119)&gt;0),MIN(Übersicht!$D$10,D119-G119),0)</f>
        <v>0</v>
      </c>
      <c r="I119" s="37">
        <f t="shared" si="16"/>
        <v>83091.619130043793</v>
      </c>
    </row>
    <row r="120" spans="2:9" ht="14.25" customHeight="1" x14ac:dyDescent="0.25">
      <c r="B120" s="30">
        <f t="shared" si="17"/>
        <v>115</v>
      </c>
      <c r="C120" s="31">
        <f t="shared" si="18"/>
        <v>49491</v>
      </c>
      <c r="D120" s="32">
        <f t="shared" si="19"/>
        <v>83091.619130043793</v>
      </c>
      <c r="E120" s="32">
        <f t="shared" si="15"/>
        <v>984.375</v>
      </c>
      <c r="F120" s="32">
        <f>IF(D120&lt;=0,0,D120*Übersicht!$D$8/12)</f>
        <v>259.66130978138682</v>
      </c>
      <c r="G120" s="32">
        <f>IF(D120&lt;=0,0,MIN(Übersicht!$G$7-F120,D120))</f>
        <v>724.71369021861324</v>
      </c>
      <c r="H120" s="32">
        <f>IF(AND(MOD(B120,12)=0,(D120-G120)&gt;0),MIN(Übersicht!$D$10,D120-G120),0)</f>
        <v>0</v>
      </c>
      <c r="I120" s="33">
        <f t="shared" si="16"/>
        <v>82366.905439825176</v>
      </c>
    </row>
    <row r="121" spans="2:9" ht="14.25" customHeight="1" x14ac:dyDescent="0.25">
      <c r="B121" s="34">
        <f t="shared" si="17"/>
        <v>116</v>
      </c>
      <c r="C121" s="35">
        <f t="shared" si="18"/>
        <v>49522</v>
      </c>
      <c r="D121" s="36">
        <f t="shared" si="19"/>
        <v>82366.905439825176</v>
      </c>
      <c r="E121" s="36">
        <f t="shared" si="15"/>
        <v>984.375</v>
      </c>
      <c r="F121" s="36">
        <f>IF(D121&lt;=0,0,D121*Übersicht!$D$8/12)</f>
        <v>257.39657949945365</v>
      </c>
      <c r="G121" s="36">
        <f>IF(D121&lt;=0,0,MIN(Übersicht!$G$7-F121,D121))</f>
        <v>726.97842050054635</v>
      </c>
      <c r="H121" s="36">
        <f>IF(AND(MOD(B121,12)=0,(D121-G121)&gt;0),MIN(Übersicht!$D$10,D121-G121),0)</f>
        <v>0</v>
      </c>
      <c r="I121" s="37">
        <f t="shared" si="16"/>
        <v>81639.927019324634</v>
      </c>
    </row>
    <row r="122" spans="2:9" ht="14.25" customHeight="1" x14ac:dyDescent="0.25">
      <c r="B122" s="30">
        <f t="shared" si="17"/>
        <v>117</v>
      </c>
      <c r="C122" s="31">
        <f t="shared" si="18"/>
        <v>49553</v>
      </c>
      <c r="D122" s="32">
        <f t="shared" si="19"/>
        <v>81639.927019324634</v>
      </c>
      <c r="E122" s="32">
        <f t="shared" si="15"/>
        <v>984.375</v>
      </c>
      <c r="F122" s="32">
        <f>IF(D122&lt;=0,0,D122*Übersicht!$D$8/12)</f>
        <v>255.12477193538948</v>
      </c>
      <c r="G122" s="32">
        <f>IF(D122&lt;=0,0,MIN(Übersicht!$G$7-F122,D122))</f>
        <v>729.2502280646105</v>
      </c>
      <c r="H122" s="32">
        <f>IF(AND(MOD(B122,12)=0,(D122-G122)&gt;0),MIN(Übersicht!$D$10,D122-G122),0)</f>
        <v>0</v>
      </c>
      <c r="I122" s="33">
        <f t="shared" si="16"/>
        <v>80910.676791260019</v>
      </c>
    </row>
    <row r="123" spans="2:9" ht="14.25" customHeight="1" x14ac:dyDescent="0.25">
      <c r="B123" s="34">
        <f t="shared" si="17"/>
        <v>118</v>
      </c>
      <c r="C123" s="35">
        <f t="shared" si="18"/>
        <v>49583</v>
      </c>
      <c r="D123" s="36">
        <f t="shared" si="19"/>
        <v>80910.676791260019</v>
      </c>
      <c r="E123" s="36">
        <f t="shared" si="15"/>
        <v>984.375</v>
      </c>
      <c r="F123" s="36">
        <f>IF(D123&lt;=0,0,D123*Übersicht!$D$8/12)</f>
        <v>252.84586497268754</v>
      </c>
      <c r="G123" s="36">
        <f>IF(D123&lt;=0,0,MIN(Übersicht!$G$7-F123,D123))</f>
        <v>731.52913502731246</v>
      </c>
      <c r="H123" s="36">
        <f>IF(AND(MOD(B123,12)=0,(D123-G123)&gt;0),MIN(Übersicht!$D$10,D123-G123),0)</f>
        <v>0</v>
      </c>
      <c r="I123" s="37">
        <f t="shared" si="16"/>
        <v>80179.147656232701</v>
      </c>
    </row>
    <row r="124" spans="2:9" ht="14.25" customHeight="1" x14ac:dyDescent="0.25">
      <c r="B124" s="30">
        <f t="shared" si="17"/>
        <v>119</v>
      </c>
      <c r="C124" s="31">
        <f t="shared" si="18"/>
        <v>49614</v>
      </c>
      <c r="D124" s="32">
        <f t="shared" si="19"/>
        <v>80179.147656232701</v>
      </c>
      <c r="E124" s="32">
        <f t="shared" si="15"/>
        <v>984.375</v>
      </c>
      <c r="F124" s="32">
        <f>IF(D124&lt;=0,0,D124*Übersicht!$D$8/12)</f>
        <v>250.55983642572718</v>
      </c>
      <c r="G124" s="32">
        <f>IF(D124&lt;=0,0,MIN(Übersicht!$G$7-F124,D124))</f>
        <v>733.81516357427279</v>
      </c>
      <c r="H124" s="32">
        <f>IF(AND(MOD(B124,12)=0,(D124-G124)&gt;0),MIN(Übersicht!$D$10,D124-G124),0)</f>
        <v>0</v>
      </c>
      <c r="I124" s="33">
        <f t="shared" si="16"/>
        <v>79445.332492658432</v>
      </c>
    </row>
    <row r="125" spans="2:9" ht="14.25" customHeight="1" x14ac:dyDescent="0.25">
      <c r="B125" s="34">
        <f t="shared" si="17"/>
        <v>120</v>
      </c>
      <c r="C125" s="35">
        <f t="shared" si="18"/>
        <v>49644</v>
      </c>
      <c r="D125" s="36">
        <f t="shared" si="19"/>
        <v>79445.332492658432</v>
      </c>
      <c r="E125" s="36">
        <f t="shared" si="15"/>
        <v>984.375</v>
      </c>
      <c r="F125" s="36">
        <f>IF(D125&lt;=0,0,D125*Übersicht!$D$8/12)</f>
        <v>248.26666403955758</v>
      </c>
      <c r="G125" s="36">
        <f>IF(D125&lt;=0,0,MIN(Übersicht!$G$7-F125,D125))</f>
        <v>736.10833596044245</v>
      </c>
      <c r="H125" s="38">
        <f>IF(AND(MOD(B125,12)=0,(D125-G125)&gt;0),MIN(Übersicht!$D$10,D125-G125),0)</f>
        <v>3000</v>
      </c>
      <c r="I125" s="37">
        <f t="shared" si="16"/>
        <v>75709.224156697994</v>
      </c>
    </row>
    <row r="126" spans="2:9" ht="14.25" customHeight="1" x14ac:dyDescent="0.25">
      <c r="B126" s="30">
        <f t="shared" si="17"/>
        <v>121</v>
      </c>
      <c r="C126" s="31">
        <f t="shared" si="18"/>
        <v>49675</v>
      </c>
      <c r="D126" s="32">
        <f t="shared" si="19"/>
        <v>75709.224156697994</v>
      </c>
      <c r="E126" s="32">
        <f t="shared" si="15"/>
        <v>984.375</v>
      </c>
      <c r="F126" s="32">
        <f>IF(D126&lt;=0,0,D126*Übersicht!$D$8/12)</f>
        <v>236.59132548968122</v>
      </c>
      <c r="G126" s="32">
        <f>IF(D126&lt;=0,0,MIN(Übersicht!$G$7-F126,D126))</f>
        <v>747.78367451031875</v>
      </c>
      <c r="H126" s="32">
        <f>IF(AND(MOD(B126,12)=0,(D126-G126)&gt;0),MIN(Übersicht!$D$10,D126-G126),0)</f>
        <v>0</v>
      </c>
      <c r="I126" s="33">
        <f t="shared" si="16"/>
        <v>74961.440482187681</v>
      </c>
    </row>
    <row r="127" spans="2:9" ht="14.25" customHeight="1" x14ac:dyDescent="0.25">
      <c r="B127" s="34">
        <f t="shared" si="17"/>
        <v>122</v>
      </c>
      <c r="C127" s="35">
        <f t="shared" si="18"/>
        <v>49706</v>
      </c>
      <c r="D127" s="36">
        <f t="shared" si="19"/>
        <v>74961.440482187681</v>
      </c>
      <c r="E127" s="36">
        <f t="shared" si="15"/>
        <v>984.375</v>
      </c>
      <c r="F127" s="36">
        <f>IF(D127&lt;=0,0,D127*Übersicht!$D$8/12)</f>
        <v>234.2545015068365</v>
      </c>
      <c r="G127" s="36">
        <f>IF(D127&lt;=0,0,MIN(Übersicht!$G$7-F127,D127))</f>
        <v>750.1204984931635</v>
      </c>
      <c r="H127" s="36">
        <f>IF(AND(MOD(B127,12)=0,(D127-G127)&gt;0),MIN(Übersicht!$D$10,D127-G127),0)</f>
        <v>0</v>
      </c>
      <c r="I127" s="37">
        <f t="shared" si="16"/>
        <v>74211.319983694513</v>
      </c>
    </row>
    <row r="128" spans="2:9" ht="14.25" customHeight="1" x14ac:dyDescent="0.25">
      <c r="B128" s="30">
        <f t="shared" si="17"/>
        <v>123</v>
      </c>
      <c r="C128" s="31">
        <f t="shared" si="18"/>
        <v>49735</v>
      </c>
      <c r="D128" s="32">
        <f t="shared" si="19"/>
        <v>74211.319983694513</v>
      </c>
      <c r="E128" s="32">
        <f t="shared" si="15"/>
        <v>984.375</v>
      </c>
      <c r="F128" s="32">
        <f>IF(D128&lt;=0,0,D128*Übersicht!$D$8/12)</f>
        <v>231.91037494904535</v>
      </c>
      <c r="G128" s="32">
        <f>IF(D128&lt;=0,0,MIN(Übersicht!$G$7-F128,D128))</f>
        <v>752.46462505095462</v>
      </c>
      <c r="H128" s="32">
        <f>IF(AND(MOD(B128,12)=0,(D128-G128)&gt;0),MIN(Übersicht!$D$10,D128-G128),0)</f>
        <v>0</v>
      </c>
      <c r="I128" s="33">
        <f t="shared" si="16"/>
        <v>73458.855358643559</v>
      </c>
    </row>
    <row r="129" spans="2:9" ht="14.25" customHeight="1" x14ac:dyDescent="0.25">
      <c r="B129" s="34">
        <f t="shared" si="17"/>
        <v>124</v>
      </c>
      <c r="C129" s="35">
        <f t="shared" si="18"/>
        <v>49766</v>
      </c>
      <c r="D129" s="36">
        <f t="shared" si="19"/>
        <v>73458.855358643559</v>
      </c>
      <c r="E129" s="36">
        <f t="shared" si="15"/>
        <v>984.375</v>
      </c>
      <c r="F129" s="36">
        <f>IF(D129&lt;=0,0,D129*Übersicht!$D$8/12)</f>
        <v>229.55892299576112</v>
      </c>
      <c r="G129" s="36">
        <f>IF(D129&lt;=0,0,MIN(Übersicht!$G$7-F129,D129))</f>
        <v>754.81607700423888</v>
      </c>
      <c r="H129" s="36">
        <f>IF(AND(MOD(B129,12)=0,(D129-G129)&gt;0),MIN(Übersicht!$D$10,D129-G129),0)</f>
        <v>0</v>
      </c>
      <c r="I129" s="37">
        <f t="shared" si="16"/>
        <v>72704.039281639314</v>
      </c>
    </row>
    <row r="130" spans="2:9" ht="14.25" customHeight="1" x14ac:dyDescent="0.25">
      <c r="B130" s="30">
        <f t="shared" si="17"/>
        <v>125</v>
      </c>
      <c r="C130" s="31">
        <f t="shared" si="18"/>
        <v>49796</v>
      </c>
      <c r="D130" s="32">
        <f t="shared" si="19"/>
        <v>72704.039281639314</v>
      </c>
      <c r="E130" s="32">
        <f t="shared" si="15"/>
        <v>984.375</v>
      </c>
      <c r="F130" s="32">
        <f>IF(D130&lt;=0,0,D130*Übersicht!$D$8/12)</f>
        <v>227.20012275512283</v>
      </c>
      <c r="G130" s="32">
        <f>IF(D130&lt;=0,0,MIN(Übersicht!$G$7-F130,D130))</f>
        <v>757.17487724487717</v>
      </c>
      <c r="H130" s="32">
        <f>IF(AND(MOD(B130,12)=0,(D130-G130)&gt;0),MIN(Übersicht!$D$10,D130-G130),0)</f>
        <v>0</v>
      </c>
      <c r="I130" s="33">
        <f t="shared" si="16"/>
        <v>71946.864404394437</v>
      </c>
    </row>
    <row r="131" spans="2:9" ht="14.25" customHeight="1" x14ac:dyDescent="0.25">
      <c r="B131" s="34">
        <f t="shared" si="17"/>
        <v>126</v>
      </c>
      <c r="C131" s="35">
        <f t="shared" si="18"/>
        <v>49827</v>
      </c>
      <c r="D131" s="36">
        <f t="shared" si="19"/>
        <v>71946.864404394437</v>
      </c>
      <c r="E131" s="36">
        <f t="shared" si="15"/>
        <v>984.375</v>
      </c>
      <c r="F131" s="36">
        <f>IF(D131&lt;=0,0,D131*Übersicht!$D$8/12)</f>
        <v>224.83395126373262</v>
      </c>
      <c r="G131" s="36">
        <f>IF(D131&lt;=0,0,MIN(Übersicht!$G$7-F131,D131))</f>
        <v>759.54104873626738</v>
      </c>
      <c r="H131" s="36">
        <f>IF(AND(MOD(B131,12)=0,(D131-G131)&gt;0),MIN(Übersicht!$D$10,D131-G131),0)</f>
        <v>0</v>
      </c>
      <c r="I131" s="37">
        <f t="shared" si="16"/>
        <v>71187.323355658169</v>
      </c>
    </row>
    <row r="132" spans="2:9" ht="14.25" customHeight="1" x14ac:dyDescent="0.25">
      <c r="B132" s="30">
        <f t="shared" si="17"/>
        <v>127</v>
      </c>
      <c r="C132" s="31">
        <f t="shared" si="18"/>
        <v>49857</v>
      </c>
      <c r="D132" s="32">
        <f t="shared" si="19"/>
        <v>71187.323355658169</v>
      </c>
      <c r="E132" s="32">
        <f t="shared" si="15"/>
        <v>984.375</v>
      </c>
      <c r="F132" s="32">
        <f>IF(D132&lt;=0,0,D132*Übersicht!$D$8/12)</f>
        <v>222.46038548643176</v>
      </c>
      <c r="G132" s="32">
        <f>IF(D132&lt;=0,0,MIN(Übersicht!$G$7-F132,D132))</f>
        <v>761.91461451356827</v>
      </c>
      <c r="H132" s="32">
        <f>IF(AND(MOD(B132,12)=0,(D132-G132)&gt;0),MIN(Übersicht!$D$10,D132-G132),0)</f>
        <v>0</v>
      </c>
      <c r="I132" s="33">
        <f t="shared" si="16"/>
        <v>70425.408741144594</v>
      </c>
    </row>
    <row r="133" spans="2:9" ht="14.25" customHeight="1" x14ac:dyDescent="0.25">
      <c r="B133" s="34">
        <f t="shared" si="17"/>
        <v>128</v>
      </c>
      <c r="C133" s="35">
        <f t="shared" si="18"/>
        <v>49888</v>
      </c>
      <c r="D133" s="36">
        <f t="shared" si="19"/>
        <v>70425.408741144594</v>
      </c>
      <c r="E133" s="36">
        <f t="shared" si="15"/>
        <v>984.375</v>
      </c>
      <c r="F133" s="36">
        <f>IF(D133&lt;=0,0,D133*Übersicht!$D$8/12)</f>
        <v>220.07940231607685</v>
      </c>
      <c r="G133" s="36">
        <f>IF(D133&lt;=0,0,MIN(Übersicht!$G$7-F133,D133))</f>
        <v>764.29559768392312</v>
      </c>
      <c r="H133" s="36">
        <f>IF(AND(MOD(B133,12)=0,(D133-G133)&gt;0),MIN(Übersicht!$D$10,D133-G133),0)</f>
        <v>0</v>
      </c>
      <c r="I133" s="37">
        <f t="shared" si="16"/>
        <v>69661.113143460665</v>
      </c>
    </row>
    <row r="134" spans="2:9" ht="14.25" customHeight="1" x14ac:dyDescent="0.25">
      <c r="B134" s="30">
        <f t="shared" si="17"/>
        <v>129</v>
      </c>
      <c r="C134" s="31">
        <f t="shared" si="18"/>
        <v>49919</v>
      </c>
      <c r="D134" s="32">
        <f t="shared" si="19"/>
        <v>69661.113143460665</v>
      </c>
      <c r="E134" s="32">
        <f t="shared" ref="E134:E165" si="20">F134+G134</f>
        <v>984.375</v>
      </c>
      <c r="F134" s="32">
        <f>IF(D134&lt;=0,0,D134*Übersicht!$D$8/12)</f>
        <v>217.6909785733146</v>
      </c>
      <c r="G134" s="32">
        <f>IF(D134&lt;=0,0,MIN(Übersicht!$G$7-F134,D134))</f>
        <v>766.68402142668538</v>
      </c>
      <c r="H134" s="32">
        <f>IF(AND(MOD(B134,12)=0,(D134-G134)&gt;0),MIN(Übersicht!$D$10,D134-G134),0)</f>
        <v>0</v>
      </c>
      <c r="I134" s="33">
        <f t="shared" ref="I134:I165" si="21">D134-G134-H134</f>
        <v>68894.42912203398</v>
      </c>
    </row>
    <row r="135" spans="2:9" ht="14.25" customHeight="1" x14ac:dyDescent="0.25">
      <c r="B135" s="34">
        <f t="shared" ref="B135:B166" si="22">B134+1</f>
        <v>130</v>
      </c>
      <c r="C135" s="35">
        <f t="shared" ref="C135:C166" si="23">EDATE(C134,1)</f>
        <v>49949</v>
      </c>
      <c r="D135" s="36">
        <f t="shared" ref="D135:D166" si="24">I134</f>
        <v>68894.42912203398</v>
      </c>
      <c r="E135" s="36">
        <f t="shared" si="20"/>
        <v>984.375</v>
      </c>
      <c r="F135" s="36">
        <f>IF(D135&lt;=0,0,D135*Übersicht!$D$8/12)</f>
        <v>215.29509100635619</v>
      </c>
      <c r="G135" s="36">
        <f>IF(D135&lt;=0,0,MIN(Übersicht!$G$7-F135,D135))</f>
        <v>769.07990899364381</v>
      </c>
      <c r="H135" s="36">
        <f>IF(AND(MOD(B135,12)=0,(D135-G135)&gt;0),MIN(Übersicht!$D$10,D135-G135),0)</f>
        <v>0</v>
      </c>
      <c r="I135" s="37">
        <f t="shared" si="21"/>
        <v>68125.349213040332</v>
      </c>
    </row>
    <row r="136" spans="2:9" ht="14.25" customHeight="1" x14ac:dyDescent="0.25">
      <c r="B136" s="30">
        <f t="shared" si="22"/>
        <v>131</v>
      </c>
      <c r="C136" s="31">
        <f t="shared" si="23"/>
        <v>49980</v>
      </c>
      <c r="D136" s="32">
        <f t="shared" si="24"/>
        <v>68125.349213040332</v>
      </c>
      <c r="E136" s="32">
        <f t="shared" si="20"/>
        <v>984.375</v>
      </c>
      <c r="F136" s="32">
        <f>IF(D136&lt;=0,0,D136*Übersicht!$D$8/12)</f>
        <v>212.89171629075102</v>
      </c>
      <c r="G136" s="32">
        <f>IF(D136&lt;=0,0,MIN(Übersicht!$G$7-F136,D136))</f>
        <v>771.48328370924901</v>
      </c>
      <c r="H136" s="32">
        <f>IF(AND(MOD(B136,12)=0,(D136-G136)&gt;0),MIN(Übersicht!$D$10,D136-G136),0)</f>
        <v>0</v>
      </c>
      <c r="I136" s="33">
        <f t="shared" si="21"/>
        <v>67353.865929331077</v>
      </c>
    </row>
    <row r="137" spans="2:9" ht="14.25" customHeight="1" x14ac:dyDescent="0.25">
      <c r="B137" s="34">
        <f t="shared" si="22"/>
        <v>132</v>
      </c>
      <c r="C137" s="35">
        <f t="shared" si="23"/>
        <v>50010</v>
      </c>
      <c r="D137" s="36">
        <f t="shared" si="24"/>
        <v>67353.865929331077</v>
      </c>
      <c r="E137" s="36">
        <f t="shared" si="20"/>
        <v>984.375</v>
      </c>
      <c r="F137" s="36">
        <f>IF(D137&lt;=0,0,D137*Übersicht!$D$8/12)</f>
        <v>210.48083102915962</v>
      </c>
      <c r="G137" s="36">
        <f>IF(D137&lt;=0,0,MIN(Übersicht!$G$7-F137,D137))</f>
        <v>773.89416897084038</v>
      </c>
      <c r="H137" s="38">
        <f>IF(AND(MOD(B137,12)=0,(D137-G137)&gt;0),MIN(Übersicht!$D$10,D137-G137),0)</f>
        <v>3000</v>
      </c>
      <c r="I137" s="37">
        <f t="shared" si="21"/>
        <v>63579.971760360233</v>
      </c>
    </row>
    <row r="138" spans="2:9" ht="14.25" customHeight="1" x14ac:dyDescent="0.25">
      <c r="B138" s="30">
        <f t="shared" si="22"/>
        <v>133</v>
      </c>
      <c r="C138" s="31">
        <f t="shared" si="23"/>
        <v>50041</v>
      </c>
      <c r="D138" s="32">
        <f t="shared" si="24"/>
        <v>63579.971760360233</v>
      </c>
      <c r="E138" s="32">
        <f t="shared" si="20"/>
        <v>984.375</v>
      </c>
      <c r="F138" s="32">
        <f>IF(D138&lt;=0,0,D138*Übersicht!$D$8/12)</f>
        <v>198.68741175112572</v>
      </c>
      <c r="G138" s="32">
        <f>IF(D138&lt;=0,0,MIN(Übersicht!$G$7-F138,D138))</f>
        <v>785.68758824887425</v>
      </c>
      <c r="H138" s="32">
        <f>IF(AND(MOD(B138,12)=0,(D138-G138)&gt;0),MIN(Übersicht!$D$10,D138-G138),0)</f>
        <v>0</v>
      </c>
      <c r="I138" s="33">
        <f t="shared" si="21"/>
        <v>62794.284172111358</v>
      </c>
    </row>
    <row r="139" spans="2:9" ht="14.25" customHeight="1" x14ac:dyDescent="0.25">
      <c r="B139" s="34">
        <f t="shared" si="22"/>
        <v>134</v>
      </c>
      <c r="C139" s="35">
        <f t="shared" si="23"/>
        <v>50072</v>
      </c>
      <c r="D139" s="36">
        <f t="shared" si="24"/>
        <v>62794.284172111358</v>
      </c>
      <c r="E139" s="36">
        <f t="shared" si="20"/>
        <v>984.375</v>
      </c>
      <c r="F139" s="36">
        <f>IF(D139&lt;=0,0,D139*Übersicht!$D$8/12)</f>
        <v>196.23213803784799</v>
      </c>
      <c r="G139" s="36">
        <f>IF(D139&lt;=0,0,MIN(Übersicht!$G$7-F139,D139))</f>
        <v>788.14286196215198</v>
      </c>
      <c r="H139" s="36">
        <f>IF(AND(MOD(B139,12)=0,(D139-G139)&gt;0),MIN(Übersicht!$D$10,D139-G139),0)</f>
        <v>0</v>
      </c>
      <c r="I139" s="37">
        <f t="shared" si="21"/>
        <v>62006.141310149207</v>
      </c>
    </row>
    <row r="140" spans="2:9" ht="14.25" customHeight="1" x14ac:dyDescent="0.25">
      <c r="B140" s="30">
        <f t="shared" si="22"/>
        <v>135</v>
      </c>
      <c r="C140" s="31">
        <f t="shared" si="23"/>
        <v>50100</v>
      </c>
      <c r="D140" s="32">
        <f t="shared" si="24"/>
        <v>62006.141310149207</v>
      </c>
      <c r="E140" s="32">
        <f t="shared" si="20"/>
        <v>984.375</v>
      </c>
      <c r="F140" s="32">
        <f>IF(D140&lt;=0,0,D140*Übersicht!$D$8/12)</f>
        <v>193.76919159421627</v>
      </c>
      <c r="G140" s="32">
        <f>IF(D140&lt;=0,0,MIN(Übersicht!$G$7-F140,D140))</f>
        <v>790.6058084057837</v>
      </c>
      <c r="H140" s="32">
        <f>IF(AND(MOD(B140,12)=0,(D140-G140)&gt;0),MIN(Übersicht!$D$10,D140-G140),0)</f>
        <v>0</v>
      </c>
      <c r="I140" s="33">
        <f t="shared" si="21"/>
        <v>61215.535501743427</v>
      </c>
    </row>
    <row r="141" spans="2:9" ht="14.25" customHeight="1" x14ac:dyDescent="0.25">
      <c r="B141" s="34">
        <f t="shared" si="22"/>
        <v>136</v>
      </c>
      <c r="C141" s="35">
        <f t="shared" si="23"/>
        <v>50131</v>
      </c>
      <c r="D141" s="36">
        <f t="shared" si="24"/>
        <v>61215.535501743427</v>
      </c>
      <c r="E141" s="36">
        <f t="shared" si="20"/>
        <v>984.375</v>
      </c>
      <c r="F141" s="36">
        <f>IF(D141&lt;=0,0,D141*Übersicht!$D$8/12)</f>
        <v>191.2985484429482</v>
      </c>
      <c r="G141" s="36">
        <f>IF(D141&lt;=0,0,MIN(Übersicht!$G$7-F141,D141))</f>
        <v>793.07645155705177</v>
      </c>
      <c r="H141" s="36">
        <f>IF(AND(MOD(B141,12)=0,(D141-G141)&gt;0),MIN(Übersicht!$D$10,D141-G141),0)</f>
        <v>0</v>
      </c>
      <c r="I141" s="37">
        <f t="shared" si="21"/>
        <v>60422.459050186371</v>
      </c>
    </row>
    <row r="142" spans="2:9" ht="14.25" customHeight="1" x14ac:dyDescent="0.25">
      <c r="B142" s="30">
        <f t="shared" si="22"/>
        <v>137</v>
      </c>
      <c r="C142" s="31">
        <f t="shared" si="23"/>
        <v>50161</v>
      </c>
      <c r="D142" s="32">
        <f t="shared" si="24"/>
        <v>60422.459050186371</v>
      </c>
      <c r="E142" s="32">
        <f t="shared" si="20"/>
        <v>984.375</v>
      </c>
      <c r="F142" s="32">
        <f>IF(D142&lt;=0,0,D142*Übersicht!$D$8/12)</f>
        <v>188.82018453183241</v>
      </c>
      <c r="G142" s="32">
        <f>IF(D142&lt;=0,0,MIN(Übersicht!$G$7-F142,D142))</f>
        <v>795.55481546816759</v>
      </c>
      <c r="H142" s="32">
        <f>IF(AND(MOD(B142,12)=0,(D142-G142)&gt;0),MIN(Übersicht!$D$10,D142-G142),0)</f>
        <v>0</v>
      </c>
      <c r="I142" s="33">
        <f t="shared" si="21"/>
        <v>59626.904234718204</v>
      </c>
    </row>
    <row r="143" spans="2:9" ht="14.25" customHeight="1" x14ac:dyDescent="0.25">
      <c r="B143" s="34">
        <f t="shared" si="22"/>
        <v>138</v>
      </c>
      <c r="C143" s="35">
        <f t="shared" si="23"/>
        <v>50192</v>
      </c>
      <c r="D143" s="36">
        <f t="shared" si="24"/>
        <v>59626.904234718204</v>
      </c>
      <c r="E143" s="36">
        <f t="shared" si="20"/>
        <v>984.375</v>
      </c>
      <c r="F143" s="36">
        <f>IF(D143&lt;=0,0,D143*Übersicht!$D$8/12)</f>
        <v>186.33407573349439</v>
      </c>
      <c r="G143" s="36">
        <f>IF(D143&lt;=0,0,MIN(Übersicht!$G$7-F143,D143))</f>
        <v>798.04092426650561</v>
      </c>
      <c r="H143" s="36">
        <f>IF(AND(MOD(B143,12)=0,(D143-G143)&gt;0),MIN(Übersicht!$D$10,D143-G143),0)</f>
        <v>0</v>
      </c>
      <c r="I143" s="37">
        <f t="shared" si="21"/>
        <v>58828.863310451699</v>
      </c>
    </row>
    <row r="144" spans="2:9" ht="14.25" customHeight="1" x14ac:dyDescent="0.25">
      <c r="B144" s="30">
        <f t="shared" si="22"/>
        <v>139</v>
      </c>
      <c r="C144" s="31">
        <f t="shared" si="23"/>
        <v>50222</v>
      </c>
      <c r="D144" s="32">
        <f t="shared" si="24"/>
        <v>58828.863310451699</v>
      </c>
      <c r="E144" s="32">
        <f t="shared" si="20"/>
        <v>984.375</v>
      </c>
      <c r="F144" s="32">
        <f>IF(D144&lt;=0,0,D144*Übersicht!$D$8/12)</f>
        <v>183.84019784516155</v>
      </c>
      <c r="G144" s="32">
        <f>IF(D144&lt;=0,0,MIN(Übersicht!$G$7-F144,D144))</f>
        <v>800.53480215483842</v>
      </c>
      <c r="H144" s="32">
        <f>IF(AND(MOD(B144,12)=0,(D144-G144)&gt;0),MIN(Übersicht!$D$10,D144-G144),0)</f>
        <v>0</v>
      </c>
      <c r="I144" s="33">
        <f t="shared" si="21"/>
        <v>58028.328508296858</v>
      </c>
    </row>
    <row r="145" spans="2:9" ht="14.25" customHeight="1" x14ac:dyDescent="0.25">
      <c r="B145" s="34">
        <f t="shared" si="22"/>
        <v>140</v>
      </c>
      <c r="C145" s="35">
        <f t="shared" si="23"/>
        <v>50253</v>
      </c>
      <c r="D145" s="36">
        <f t="shared" si="24"/>
        <v>58028.328508296858</v>
      </c>
      <c r="E145" s="36">
        <f t="shared" si="20"/>
        <v>984.375</v>
      </c>
      <c r="F145" s="36">
        <f>IF(D145&lt;=0,0,D145*Übersicht!$D$8/12)</f>
        <v>181.3385265884277</v>
      </c>
      <c r="G145" s="36">
        <f>IF(D145&lt;=0,0,MIN(Übersicht!$G$7-F145,D145))</f>
        <v>803.03647341157227</v>
      </c>
      <c r="H145" s="36">
        <f>IF(AND(MOD(B145,12)=0,(D145-G145)&gt;0),MIN(Übersicht!$D$10,D145-G145),0)</f>
        <v>0</v>
      </c>
      <c r="I145" s="37">
        <f t="shared" si="21"/>
        <v>57225.292034885286</v>
      </c>
    </row>
    <row r="146" spans="2:9" ht="14.25" customHeight="1" x14ac:dyDescent="0.25">
      <c r="B146" s="30">
        <f t="shared" si="22"/>
        <v>141</v>
      </c>
      <c r="C146" s="31">
        <f t="shared" si="23"/>
        <v>50284</v>
      </c>
      <c r="D146" s="32">
        <f t="shared" si="24"/>
        <v>57225.292034885286</v>
      </c>
      <c r="E146" s="32">
        <f t="shared" si="20"/>
        <v>984.375</v>
      </c>
      <c r="F146" s="32">
        <f>IF(D146&lt;=0,0,D146*Übersicht!$D$8/12)</f>
        <v>178.8290376090165</v>
      </c>
      <c r="G146" s="32">
        <f>IF(D146&lt;=0,0,MIN(Übersicht!$G$7-F146,D146))</f>
        <v>805.5459623909835</v>
      </c>
      <c r="H146" s="32">
        <f>IF(AND(MOD(B146,12)=0,(D146-G146)&gt;0),MIN(Übersicht!$D$10,D146-G146),0)</f>
        <v>0</v>
      </c>
      <c r="I146" s="33">
        <f t="shared" si="21"/>
        <v>56419.746072494301</v>
      </c>
    </row>
    <row r="147" spans="2:9" ht="14.25" customHeight="1" x14ac:dyDescent="0.25">
      <c r="B147" s="34">
        <f t="shared" si="22"/>
        <v>142</v>
      </c>
      <c r="C147" s="35">
        <f t="shared" si="23"/>
        <v>50314</v>
      </c>
      <c r="D147" s="36">
        <f t="shared" si="24"/>
        <v>56419.746072494301</v>
      </c>
      <c r="E147" s="36">
        <f t="shared" si="20"/>
        <v>984.375</v>
      </c>
      <c r="F147" s="36">
        <f>IF(D147&lt;=0,0,D147*Übersicht!$D$8/12)</f>
        <v>176.31170647654469</v>
      </c>
      <c r="G147" s="36">
        <f>IF(D147&lt;=0,0,MIN(Übersicht!$G$7-F147,D147))</f>
        <v>808.06329352345529</v>
      </c>
      <c r="H147" s="36">
        <f>IF(AND(MOD(B147,12)=0,(D147-G147)&gt;0),MIN(Übersicht!$D$10,D147-G147),0)</f>
        <v>0</v>
      </c>
      <c r="I147" s="37">
        <f t="shared" si="21"/>
        <v>55611.682778970848</v>
      </c>
    </row>
    <row r="148" spans="2:9" ht="14.25" customHeight="1" x14ac:dyDescent="0.25">
      <c r="B148" s="30">
        <f t="shared" si="22"/>
        <v>143</v>
      </c>
      <c r="C148" s="31">
        <f t="shared" si="23"/>
        <v>50345</v>
      </c>
      <c r="D148" s="32">
        <f t="shared" si="24"/>
        <v>55611.682778970848</v>
      </c>
      <c r="E148" s="32">
        <f t="shared" si="20"/>
        <v>984.375</v>
      </c>
      <c r="F148" s="32">
        <f>IF(D148&lt;=0,0,D148*Übersicht!$D$8/12)</f>
        <v>173.78650868428392</v>
      </c>
      <c r="G148" s="32">
        <f>IF(D148&lt;=0,0,MIN(Übersicht!$G$7-F148,D148))</f>
        <v>810.58849131571606</v>
      </c>
      <c r="H148" s="32">
        <f>IF(AND(MOD(B148,12)=0,(D148-G148)&gt;0),MIN(Übersicht!$D$10,D148-G148),0)</f>
        <v>0</v>
      </c>
      <c r="I148" s="33">
        <f t="shared" si="21"/>
        <v>54801.094287655134</v>
      </c>
    </row>
    <row r="149" spans="2:9" ht="14.25" customHeight="1" x14ac:dyDescent="0.25">
      <c r="B149" s="34">
        <f t="shared" si="22"/>
        <v>144</v>
      </c>
      <c r="C149" s="35">
        <f t="shared" si="23"/>
        <v>50375</v>
      </c>
      <c r="D149" s="36">
        <f t="shared" si="24"/>
        <v>54801.094287655134</v>
      </c>
      <c r="E149" s="36">
        <f t="shared" si="20"/>
        <v>984.375</v>
      </c>
      <c r="F149" s="36">
        <f>IF(D149&lt;=0,0,D149*Übersicht!$D$8/12)</f>
        <v>171.25341964892229</v>
      </c>
      <c r="G149" s="36">
        <f>IF(D149&lt;=0,0,MIN(Übersicht!$G$7-F149,D149))</f>
        <v>813.12158035107768</v>
      </c>
      <c r="H149" s="38">
        <f>IF(AND(MOD(B149,12)=0,(D149-G149)&gt;0),MIN(Übersicht!$D$10,D149-G149),0)</f>
        <v>3000</v>
      </c>
      <c r="I149" s="37">
        <f t="shared" si="21"/>
        <v>50987.972707304056</v>
      </c>
    </row>
    <row r="150" spans="2:9" ht="14.25" customHeight="1" x14ac:dyDescent="0.25">
      <c r="B150" s="30">
        <f t="shared" si="22"/>
        <v>145</v>
      </c>
      <c r="C150" s="31">
        <f t="shared" si="23"/>
        <v>50406</v>
      </c>
      <c r="D150" s="32">
        <f t="shared" si="24"/>
        <v>50987.972707304056</v>
      </c>
      <c r="E150" s="32">
        <f t="shared" si="20"/>
        <v>984.375</v>
      </c>
      <c r="F150" s="32">
        <f>IF(D150&lt;=0,0,D150*Übersicht!$D$8/12)</f>
        <v>159.33741471032516</v>
      </c>
      <c r="G150" s="32">
        <f>IF(D150&lt;=0,0,MIN(Übersicht!$G$7-F150,D150))</f>
        <v>825.03758528967478</v>
      </c>
      <c r="H150" s="32">
        <f>IF(AND(MOD(B150,12)=0,(D150-G150)&gt;0),MIN(Übersicht!$D$10,D150-G150),0)</f>
        <v>0</v>
      </c>
      <c r="I150" s="33">
        <f t="shared" si="21"/>
        <v>50162.93512201438</v>
      </c>
    </row>
    <row r="151" spans="2:9" ht="14.25" customHeight="1" x14ac:dyDescent="0.25">
      <c r="B151" s="34">
        <f t="shared" si="22"/>
        <v>146</v>
      </c>
      <c r="C151" s="35">
        <f t="shared" si="23"/>
        <v>50437</v>
      </c>
      <c r="D151" s="36">
        <f t="shared" si="24"/>
        <v>50162.93512201438</v>
      </c>
      <c r="E151" s="36">
        <f t="shared" si="20"/>
        <v>984.375</v>
      </c>
      <c r="F151" s="36">
        <f>IF(D151&lt;=0,0,D151*Übersicht!$D$8/12)</f>
        <v>156.75917225629493</v>
      </c>
      <c r="G151" s="36">
        <f>IF(D151&lt;=0,0,MIN(Übersicht!$G$7-F151,D151))</f>
        <v>827.61582774370504</v>
      </c>
      <c r="H151" s="36">
        <f>IF(AND(MOD(B151,12)=0,(D151-G151)&gt;0),MIN(Übersicht!$D$10,D151-G151),0)</f>
        <v>0</v>
      </c>
      <c r="I151" s="37">
        <f t="shared" si="21"/>
        <v>49335.319294270674</v>
      </c>
    </row>
    <row r="152" spans="2:9" ht="14.25" customHeight="1" x14ac:dyDescent="0.25">
      <c r="B152" s="30">
        <f t="shared" si="22"/>
        <v>147</v>
      </c>
      <c r="C152" s="31">
        <f t="shared" si="23"/>
        <v>50465</v>
      </c>
      <c r="D152" s="32">
        <f t="shared" si="24"/>
        <v>49335.319294270674</v>
      </c>
      <c r="E152" s="32">
        <f t="shared" si="20"/>
        <v>984.375</v>
      </c>
      <c r="F152" s="32">
        <f>IF(D152&lt;=0,0,D152*Übersicht!$D$8/12)</f>
        <v>154.17287279459586</v>
      </c>
      <c r="G152" s="32">
        <f>IF(D152&lt;=0,0,MIN(Übersicht!$G$7-F152,D152))</f>
        <v>830.20212720540417</v>
      </c>
      <c r="H152" s="32">
        <f>IF(AND(MOD(B152,12)=0,(D152-G152)&gt;0),MIN(Übersicht!$D$10,D152-G152),0)</f>
        <v>0</v>
      </c>
      <c r="I152" s="33">
        <f t="shared" si="21"/>
        <v>48505.117167065269</v>
      </c>
    </row>
    <row r="153" spans="2:9" ht="14.25" customHeight="1" x14ac:dyDescent="0.25">
      <c r="B153" s="34">
        <f t="shared" si="22"/>
        <v>148</v>
      </c>
      <c r="C153" s="35">
        <f t="shared" si="23"/>
        <v>50496</v>
      </c>
      <c r="D153" s="36">
        <f t="shared" si="24"/>
        <v>48505.117167065269</v>
      </c>
      <c r="E153" s="36">
        <f t="shared" si="20"/>
        <v>984.375</v>
      </c>
      <c r="F153" s="36">
        <f>IF(D153&lt;=0,0,D153*Übersicht!$D$8/12)</f>
        <v>151.57849114707895</v>
      </c>
      <c r="G153" s="36">
        <f>IF(D153&lt;=0,0,MIN(Übersicht!$G$7-F153,D153))</f>
        <v>832.79650885292108</v>
      </c>
      <c r="H153" s="36">
        <f>IF(AND(MOD(B153,12)=0,(D153-G153)&gt;0),MIN(Übersicht!$D$10,D153-G153),0)</f>
        <v>0</v>
      </c>
      <c r="I153" s="37">
        <f t="shared" si="21"/>
        <v>47672.320658212346</v>
      </c>
    </row>
    <row r="154" spans="2:9" ht="14.25" customHeight="1" x14ac:dyDescent="0.25">
      <c r="B154" s="30">
        <f t="shared" si="22"/>
        <v>149</v>
      </c>
      <c r="C154" s="31">
        <f t="shared" si="23"/>
        <v>50526</v>
      </c>
      <c r="D154" s="32">
        <f t="shared" si="24"/>
        <v>47672.320658212346</v>
      </c>
      <c r="E154" s="32">
        <f t="shared" si="20"/>
        <v>984.375</v>
      </c>
      <c r="F154" s="32">
        <f>IF(D154&lt;=0,0,D154*Übersicht!$D$8/12)</f>
        <v>148.97600205691359</v>
      </c>
      <c r="G154" s="32">
        <f>IF(D154&lt;=0,0,MIN(Übersicht!$G$7-F154,D154))</f>
        <v>835.39899794308644</v>
      </c>
      <c r="H154" s="32">
        <f>IF(AND(MOD(B154,12)=0,(D154-G154)&gt;0),MIN(Übersicht!$D$10,D154-G154),0)</f>
        <v>0</v>
      </c>
      <c r="I154" s="33">
        <f t="shared" si="21"/>
        <v>46836.921660269261</v>
      </c>
    </row>
    <row r="155" spans="2:9" ht="14.25" customHeight="1" x14ac:dyDescent="0.25">
      <c r="B155" s="34">
        <f t="shared" si="22"/>
        <v>150</v>
      </c>
      <c r="C155" s="35">
        <f t="shared" si="23"/>
        <v>50557</v>
      </c>
      <c r="D155" s="36">
        <f t="shared" si="24"/>
        <v>46836.921660269261</v>
      </c>
      <c r="E155" s="36">
        <f t="shared" si="20"/>
        <v>984.375</v>
      </c>
      <c r="F155" s="36">
        <f>IF(D155&lt;=0,0,D155*Übersicht!$D$8/12)</f>
        <v>146.36538018834145</v>
      </c>
      <c r="G155" s="36">
        <f>IF(D155&lt;=0,0,MIN(Übersicht!$G$7-F155,D155))</f>
        <v>838.00961981165858</v>
      </c>
      <c r="H155" s="36">
        <f>IF(AND(MOD(B155,12)=0,(D155-G155)&gt;0),MIN(Übersicht!$D$10,D155-G155),0)</f>
        <v>0</v>
      </c>
      <c r="I155" s="37">
        <f t="shared" si="21"/>
        <v>45998.912040457602</v>
      </c>
    </row>
    <row r="156" spans="2:9" ht="14.25" customHeight="1" x14ac:dyDescent="0.25">
      <c r="B156" s="30">
        <f t="shared" si="22"/>
        <v>151</v>
      </c>
      <c r="C156" s="31">
        <f t="shared" si="23"/>
        <v>50587</v>
      </c>
      <c r="D156" s="32">
        <f t="shared" si="24"/>
        <v>45998.912040457602</v>
      </c>
      <c r="E156" s="32">
        <f t="shared" si="20"/>
        <v>984.375</v>
      </c>
      <c r="F156" s="32">
        <f>IF(D156&lt;=0,0,D156*Übersicht!$D$8/12)</f>
        <v>143.74660012643</v>
      </c>
      <c r="G156" s="32">
        <f>IF(D156&lt;=0,0,MIN(Übersicht!$G$7-F156,D156))</f>
        <v>840.62839987357006</v>
      </c>
      <c r="H156" s="32">
        <f>IF(AND(MOD(B156,12)=0,(D156-G156)&gt;0),MIN(Übersicht!$D$10,D156-G156),0)</f>
        <v>0</v>
      </c>
      <c r="I156" s="33">
        <f t="shared" si="21"/>
        <v>45158.283640584035</v>
      </c>
    </row>
    <row r="157" spans="2:9" ht="14.25" customHeight="1" x14ac:dyDescent="0.25">
      <c r="B157" s="34">
        <f t="shared" si="22"/>
        <v>152</v>
      </c>
      <c r="C157" s="35">
        <f t="shared" si="23"/>
        <v>50618</v>
      </c>
      <c r="D157" s="36">
        <f t="shared" si="24"/>
        <v>45158.283640584035</v>
      </c>
      <c r="E157" s="36">
        <f t="shared" si="20"/>
        <v>984.375</v>
      </c>
      <c r="F157" s="36">
        <f>IF(D157&lt;=0,0,D157*Übersicht!$D$8/12)</f>
        <v>141.1196363768251</v>
      </c>
      <c r="G157" s="36">
        <f>IF(D157&lt;=0,0,MIN(Übersicht!$G$7-F157,D157))</f>
        <v>843.25536362317484</v>
      </c>
      <c r="H157" s="36">
        <f>IF(AND(MOD(B157,12)=0,(D157-G157)&gt;0),MIN(Übersicht!$D$10,D157-G157),0)</f>
        <v>0</v>
      </c>
      <c r="I157" s="37">
        <f t="shared" si="21"/>
        <v>44315.02827696086</v>
      </c>
    </row>
    <row r="158" spans="2:9" ht="14.25" customHeight="1" x14ac:dyDescent="0.25">
      <c r="B158" s="30">
        <f t="shared" si="22"/>
        <v>153</v>
      </c>
      <c r="C158" s="31">
        <f t="shared" si="23"/>
        <v>50649</v>
      </c>
      <c r="D158" s="32">
        <f t="shared" si="24"/>
        <v>44315.02827696086</v>
      </c>
      <c r="E158" s="32">
        <f t="shared" si="20"/>
        <v>984.375</v>
      </c>
      <c r="F158" s="32">
        <f>IF(D158&lt;=0,0,D158*Übersicht!$D$8/12)</f>
        <v>138.48446336550268</v>
      </c>
      <c r="G158" s="32">
        <f>IF(D158&lt;=0,0,MIN(Übersicht!$G$7-F158,D158))</f>
        <v>845.89053663449727</v>
      </c>
      <c r="H158" s="32">
        <f>IF(AND(MOD(B158,12)=0,(D158-G158)&gt;0),MIN(Übersicht!$D$10,D158-G158),0)</f>
        <v>0</v>
      </c>
      <c r="I158" s="33">
        <f t="shared" si="21"/>
        <v>43469.137740326361</v>
      </c>
    </row>
    <row r="159" spans="2:9" ht="14.25" customHeight="1" x14ac:dyDescent="0.25">
      <c r="B159" s="34">
        <f t="shared" si="22"/>
        <v>154</v>
      </c>
      <c r="C159" s="35">
        <f t="shared" si="23"/>
        <v>50679</v>
      </c>
      <c r="D159" s="36">
        <f t="shared" si="24"/>
        <v>43469.137740326361</v>
      </c>
      <c r="E159" s="36">
        <f t="shared" si="20"/>
        <v>984.375</v>
      </c>
      <c r="F159" s="36">
        <f>IF(D159&lt;=0,0,D159*Übersicht!$D$8/12)</f>
        <v>135.84105543851987</v>
      </c>
      <c r="G159" s="36">
        <f>IF(D159&lt;=0,0,MIN(Übersicht!$G$7-F159,D159))</f>
        <v>848.5339445614801</v>
      </c>
      <c r="H159" s="36">
        <f>IF(AND(MOD(B159,12)=0,(D159-G159)&gt;0),MIN(Übersicht!$D$10,D159-G159),0)</f>
        <v>0</v>
      </c>
      <c r="I159" s="37">
        <f t="shared" si="21"/>
        <v>42620.60379576488</v>
      </c>
    </row>
    <row r="160" spans="2:9" ht="14.25" customHeight="1" x14ac:dyDescent="0.25">
      <c r="B160" s="30">
        <f t="shared" si="22"/>
        <v>155</v>
      </c>
      <c r="C160" s="31">
        <f t="shared" si="23"/>
        <v>50710</v>
      </c>
      <c r="D160" s="32">
        <f t="shared" si="24"/>
        <v>42620.60379576488</v>
      </c>
      <c r="E160" s="32">
        <f t="shared" si="20"/>
        <v>984.375</v>
      </c>
      <c r="F160" s="32">
        <f>IF(D160&lt;=0,0,D160*Übersicht!$D$8/12)</f>
        <v>133.18938686176526</v>
      </c>
      <c r="G160" s="32">
        <f>IF(D160&lt;=0,0,MIN(Übersicht!$G$7-F160,D160))</f>
        <v>851.18561313823477</v>
      </c>
      <c r="H160" s="32">
        <f>IF(AND(MOD(B160,12)=0,(D160-G160)&gt;0),MIN(Übersicht!$D$10,D160-G160),0)</f>
        <v>0</v>
      </c>
      <c r="I160" s="33">
        <f t="shared" si="21"/>
        <v>41769.418182626643</v>
      </c>
    </row>
    <row r="161" spans="2:9" ht="14.25" customHeight="1" x14ac:dyDescent="0.25">
      <c r="B161" s="34">
        <f t="shared" si="22"/>
        <v>156</v>
      </c>
      <c r="C161" s="35">
        <f t="shared" si="23"/>
        <v>50740</v>
      </c>
      <c r="D161" s="36">
        <f t="shared" si="24"/>
        <v>41769.418182626643</v>
      </c>
      <c r="E161" s="36">
        <f t="shared" si="20"/>
        <v>984.375</v>
      </c>
      <c r="F161" s="36">
        <f>IF(D161&lt;=0,0,D161*Übersicht!$D$8/12)</f>
        <v>130.52943182070825</v>
      </c>
      <c r="G161" s="36">
        <f>IF(D161&lt;=0,0,MIN(Übersicht!$G$7-F161,D161))</f>
        <v>853.84556817929172</v>
      </c>
      <c r="H161" s="38">
        <f>IF(AND(MOD(B161,12)=0,(D161-G161)&gt;0),MIN(Übersicht!$D$10,D161-G161),0)</f>
        <v>3000</v>
      </c>
      <c r="I161" s="37">
        <f t="shared" si="21"/>
        <v>37915.572614447352</v>
      </c>
    </row>
    <row r="162" spans="2:9" ht="14.25" customHeight="1" x14ac:dyDescent="0.25">
      <c r="B162" s="30">
        <f t="shared" si="22"/>
        <v>157</v>
      </c>
      <c r="C162" s="31">
        <f t="shared" si="23"/>
        <v>50771</v>
      </c>
      <c r="D162" s="32">
        <f t="shared" si="24"/>
        <v>37915.572614447352</v>
      </c>
      <c r="E162" s="32">
        <f t="shared" si="20"/>
        <v>984.375</v>
      </c>
      <c r="F162" s="32">
        <f>IF(D162&lt;=0,0,D162*Übersicht!$D$8/12)</f>
        <v>118.48616442014797</v>
      </c>
      <c r="G162" s="32">
        <f>IF(D162&lt;=0,0,MIN(Übersicht!$G$7-F162,D162))</f>
        <v>865.88883557985207</v>
      </c>
      <c r="H162" s="32">
        <f>IF(AND(MOD(B162,12)=0,(D162-G162)&gt;0),MIN(Übersicht!$D$10,D162-G162),0)</f>
        <v>0</v>
      </c>
      <c r="I162" s="33">
        <f t="shared" si="21"/>
        <v>37049.683778867497</v>
      </c>
    </row>
    <row r="163" spans="2:9" ht="14.25" customHeight="1" x14ac:dyDescent="0.25">
      <c r="B163" s="34">
        <f t="shared" si="22"/>
        <v>158</v>
      </c>
      <c r="C163" s="35">
        <f t="shared" si="23"/>
        <v>50802</v>
      </c>
      <c r="D163" s="36">
        <f t="shared" si="24"/>
        <v>37049.683778867497</v>
      </c>
      <c r="E163" s="36">
        <f t="shared" si="20"/>
        <v>984.375</v>
      </c>
      <c r="F163" s="36">
        <f>IF(D163&lt;=0,0,D163*Übersicht!$D$8/12)</f>
        <v>115.78026180896092</v>
      </c>
      <c r="G163" s="36">
        <f>IF(D163&lt;=0,0,MIN(Übersicht!$G$7-F163,D163))</f>
        <v>868.59473819103914</v>
      </c>
      <c r="H163" s="36">
        <f>IF(AND(MOD(B163,12)=0,(D163-G163)&gt;0),MIN(Übersicht!$D$10,D163-G163),0)</f>
        <v>0</v>
      </c>
      <c r="I163" s="37">
        <f t="shared" si="21"/>
        <v>36181.089040676459</v>
      </c>
    </row>
    <row r="164" spans="2:9" ht="14.25" customHeight="1" x14ac:dyDescent="0.25">
      <c r="B164" s="30">
        <f t="shared" si="22"/>
        <v>159</v>
      </c>
      <c r="C164" s="31">
        <f t="shared" si="23"/>
        <v>50830</v>
      </c>
      <c r="D164" s="32">
        <f t="shared" si="24"/>
        <v>36181.089040676459</v>
      </c>
      <c r="E164" s="32">
        <f t="shared" si="20"/>
        <v>984.375</v>
      </c>
      <c r="F164" s="32">
        <f>IF(D164&lt;=0,0,D164*Übersicht!$D$8/12)</f>
        <v>113.06590325211393</v>
      </c>
      <c r="G164" s="32">
        <f>IF(D164&lt;=0,0,MIN(Übersicht!$G$7-F164,D164))</f>
        <v>871.30909674788609</v>
      </c>
      <c r="H164" s="32">
        <f>IF(AND(MOD(B164,12)=0,(D164-G164)&gt;0),MIN(Übersicht!$D$10,D164-G164),0)</f>
        <v>0</v>
      </c>
      <c r="I164" s="33">
        <f t="shared" si="21"/>
        <v>35309.779943928574</v>
      </c>
    </row>
    <row r="165" spans="2:9" ht="14.25" customHeight="1" x14ac:dyDescent="0.25">
      <c r="B165" s="34">
        <f t="shared" si="22"/>
        <v>160</v>
      </c>
      <c r="C165" s="35">
        <f t="shared" si="23"/>
        <v>50861</v>
      </c>
      <c r="D165" s="36">
        <f t="shared" si="24"/>
        <v>35309.779943928574</v>
      </c>
      <c r="E165" s="36">
        <f t="shared" si="20"/>
        <v>984.375</v>
      </c>
      <c r="F165" s="36">
        <f>IF(D165&lt;=0,0,D165*Übersicht!$D$8/12)</f>
        <v>110.34306232477678</v>
      </c>
      <c r="G165" s="36">
        <f>IF(D165&lt;=0,0,MIN(Übersicht!$G$7-F165,D165))</f>
        <v>874.03193767522316</v>
      </c>
      <c r="H165" s="36">
        <f>IF(AND(MOD(B165,12)=0,(D165-G165)&gt;0),MIN(Übersicht!$D$10,D165-G165),0)</f>
        <v>0</v>
      </c>
      <c r="I165" s="37">
        <f t="shared" si="21"/>
        <v>34435.74800625335</v>
      </c>
    </row>
    <row r="166" spans="2:9" ht="14.25" customHeight="1" x14ac:dyDescent="0.25">
      <c r="B166" s="30">
        <f t="shared" si="22"/>
        <v>161</v>
      </c>
      <c r="C166" s="31">
        <f t="shared" si="23"/>
        <v>50891</v>
      </c>
      <c r="D166" s="32">
        <f t="shared" si="24"/>
        <v>34435.74800625335</v>
      </c>
      <c r="E166" s="32">
        <f t="shared" ref="E166:E197" si="25">F166+G166</f>
        <v>984.375</v>
      </c>
      <c r="F166" s="32">
        <f>IF(D166&lt;=0,0,D166*Übersicht!$D$8/12)</f>
        <v>107.61171251954171</v>
      </c>
      <c r="G166" s="32">
        <f>IF(D166&lt;=0,0,MIN(Übersicht!$G$7-F166,D166))</f>
        <v>876.7632874804583</v>
      </c>
      <c r="H166" s="32">
        <f>IF(AND(MOD(B166,12)=0,(D166-G166)&gt;0),MIN(Übersicht!$D$10,D166-G166),0)</f>
        <v>0</v>
      </c>
      <c r="I166" s="33">
        <f t="shared" ref="I166:I197" si="26">D166-G166-H166</f>
        <v>33558.984718772896</v>
      </c>
    </row>
    <row r="167" spans="2:9" ht="14.25" customHeight="1" x14ac:dyDescent="0.25">
      <c r="B167" s="34">
        <f t="shared" ref="B167:B196" si="27">B166+1</f>
        <v>162</v>
      </c>
      <c r="C167" s="35">
        <f t="shared" ref="C167:C196" si="28">EDATE(C166,1)</f>
        <v>50922</v>
      </c>
      <c r="D167" s="36">
        <f t="shared" ref="D167:D196" si="29">I166</f>
        <v>33558.984718772896</v>
      </c>
      <c r="E167" s="36">
        <f t="shared" si="25"/>
        <v>984.375</v>
      </c>
      <c r="F167" s="36">
        <f>IF(D167&lt;=0,0,D167*Übersicht!$D$8/12)</f>
        <v>104.8718272461653</v>
      </c>
      <c r="G167" s="36">
        <f>IF(D167&lt;=0,0,MIN(Übersicht!$G$7-F167,D167))</f>
        <v>879.50317275383475</v>
      </c>
      <c r="H167" s="36">
        <f>IF(AND(MOD(B167,12)=0,(D167-G167)&gt;0),MIN(Übersicht!$D$10,D167-G167),0)</f>
        <v>0</v>
      </c>
      <c r="I167" s="37">
        <f t="shared" si="26"/>
        <v>32679.481546019062</v>
      </c>
    </row>
    <row r="168" spans="2:9" ht="14.25" customHeight="1" x14ac:dyDescent="0.25">
      <c r="B168" s="30">
        <f t="shared" si="27"/>
        <v>163</v>
      </c>
      <c r="C168" s="31">
        <f t="shared" si="28"/>
        <v>50952</v>
      </c>
      <c r="D168" s="32">
        <f t="shared" si="29"/>
        <v>32679.481546019062</v>
      </c>
      <c r="E168" s="32">
        <f t="shared" si="25"/>
        <v>984.375</v>
      </c>
      <c r="F168" s="32">
        <f>IF(D168&lt;=0,0,D168*Übersicht!$D$8/12)</f>
        <v>102.12337983130958</v>
      </c>
      <c r="G168" s="32">
        <f>IF(D168&lt;=0,0,MIN(Übersicht!$G$7-F168,D168))</f>
        <v>882.25162016869047</v>
      </c>
      <c r="H168" s="32">
        <f>IF(AND(MOD(B168,12)=0,(D168-G168)&gt;0),MIN(Übersicht!$D$10,D168-G168),0)</f>
        <v>0</v>
      </c>
      <c r="I168" s="33">
        <f t="shared" si="26"/>
        <v>31797.22992585037</v>
      </c>
    </row>
    <row r="169" spans="2:9" ht="14.25" customHeight="1" x14ac:dyDescent="0.25">
      <c r="B169" s="34">
        <f t="shared" si="27"/>
        <v>164</v>
      </c>
      <c r="C169" s="35">
        <f t="shared" si="28"/>
        <v>50983</v>
      </c>
      <c r="D169" s="36">
        <f t="shared" si="29"/>
        <v>31797.22992585037</v>
      </c>
      <c r="E169" s="36">
        <f t="shared" si="25"/>
        <v>984.375</v>
      </c>
      <c r="F169" s="36">
        <f>IF(D169&lt;=0,0,D169*Übersicht!$D$8/12)</f>
        <v>99.366343518282406</v>
      </c>
      <c r="G169" s="36">
        <f>IF(D169&lt;=0,0,MIN(Übersicht!$G$7-F169,D169))</f>
        <v>885.00865648171759</v>
      </c>
      <c r="H169" s="36">
        <f>IF(AND(MOD(B169,12)=0,(D169-G169)&gt;0),MIN(Übersicht!$D$10,D169-G169),0)</f>
        <v>0</v>
      </c>
      <c r="I169" s="37">
        <f t="shared" si="26"/>
        <v>30912.221269368652</v>
      </c>
    </row>
    <row r="170" spans="2:9" ht="14.25" customHeight="1" x14ac:dyDescent="0.25">
      <c r="B170" s="30">
        <f t="shared" si="27"/>
        <v>165</v>
      </c>
      <c r="C170" s="31">
        <f t="shared" si="28"/>
        <v>51014</v>
      </c>
      <c r="D170" s="32">
        <f t="shared" si="29"/>
        <v>30912.221269368652</v>
      </c>
      <c r="E170" s="32">
        <f t="shared" si="25"/>
        <v>984.375</v>
      </c>
      <c r="F170" s="32">
        <f>IF(D170&lt;=0,0,D170*Übersicht!$D$8/12)</f>
        <v>96.600691466777036</v>
      </c>
      <c r="G170" s="32">
        <f>IF(D170&lt;=0,0,MIN(Übersicht!$G$7-F170,D170))</f>
        <v>887.77430853322301</v>
      </c>
      <c r="H170" s="32">
        <f>IF(AND(MOD(B170,12)=0,(D170-G170)&gt;0),MIN(Übersicht!$D$10,D170-G170),0)</f>
        <v>0</v>
      </c>
      <c r="I170" s="33">
        <f t="shared" si="26"/>
        <v>30024.44696083543</v>
      </c>
    </row>
    <row r="171" spans="2:9" ht="14.25" customHeight="1" x14ac:dyDescent="0.25">
      <c r="B171" s="34">
        <f t="shared" si="27"/>
        <v>166</v>
      </c>
      <c r="C171" s="35">
        <f t="shared" si="28"/>
        <v>51044</v>
      </c>
      <c r="D171" s="36">
        <f t="shared" si="29"/>
        <v>30024.44696083543</v>
      </c>
      <c r="E171" s="36">
        <f t="shared" si="25"/>
        <v>984.375</v>
      </c>
      <c r="F171" s="36">
        <f>IF(D171&lt;=0,0,D171*Übersicht!$D$8/12)</f>
        <v>93.826396752610719</v>
      </c>
      <c r="G171" s="36">
        <f>IF(D171&lt;=0,0,MIN(Übersicht!$G$7-F171,D171))</f>
        <v>890.54860324738934</v>
      </c>
      <c r="H171" s="36">
        <f>IF(AND(MOD(B171,12)=0,(D171-G171)&gt;0),MIN(Übersicht!$D$10,D171-G171),0)</f>
        <v>0</v>
      </c>
      <c r="I171" s="37">
        <f t="shared" si="26"/>
        <v>29133.898357588041</v>
      </c>
    </row>
    <row r="172" spans="2:9" ht="14.25" customHeight="1" x14ac:dyDescent="0.25">
      <c r="B172" s="30">
        <f t="shared" si="27"/>
        <v>167</v>
      </c>
      <c r="C172" s="31">
        <f t="shared" si="28"/>
        <v>51075</v>
      </c>
      <c r="D172" s="32">
        <f t="shared" si="29"/>
        <v>29133.898357588041</v>
      </c>
      <c r="E172" s="32">
        <f t="shared" si="25"/>
        <v>984.375</v>
      </c>
      <c r="F172" s="32">
        <f>IF(D172&lt;=0,0,D172*Übersicht!$D$8/12)</f>
        <v>91.043432367462628</v>
      </c>
      <c r="G172" s="32">
        <f>IF(D172&lt;=0,0,MIN(Übersicht!$G$7-F172,D172))</f>
        <v>893.33156763253737</v>
      </c>
      <c r="H172" s="32">
        <f>IF(AND(MOD(B172,12)=0,(D172-G172)&gt;0),MIN(Übersicht!$D$10,D172-G172),0)</f>
        <v>0</v>
      </c>
      <c r="I172" s="33">
        <f t="shared" si="26"/>
        <v>28240.566789955505</v>
      </c>
    </row>
    <row r="173" spans="2:9" ht="14.25" customHeight="1" x14ac:dyDescent="0.25">
      <c r="B173" s="34">
        <f t="shared" si="27"/>
        <v>168</v>
      </c>
      <c r="C173" s="35">
        <f t="shared" si="28"/>
        <v>51105</v>
      </c>
      <c r="D173" s="36">
        <f t="shared" si="29"/>
        <v>28240.566789955505</v>
      </c>
      <c r="E173" s="36">
        <f t="shared" si="25"/>
        <v>984.375</v>
      </c>
      <c r="F173" s="36">
        <f>IF(D173&lt;=0,0,D173*Übersicht!$D$8/12)</f>
        <v>88.251771218610941</v>
      </c>
      <c r="G173" s="36">
        <f>IF(D173&lt;=0,0,MIN(Übersicht!$G$7-F173,D173))</f>
        <v>896.12322878138912</v>
      </c>
      <c r="H173" s="38">
        <f>IF(AND(MOD(B173,12)=0,(D173-G173)&gt;0),MIN(Übersicht!$D$10,D173-G173),0)</f>
        <v>3000</v>
      </c>
      <c r="I173" s="37">
        <f t="shared" si="26"/>
        <v>24344.443561174114</v>
      </c>
    </row>
    <row r="174" spans="2:9" ht="14.25" customHeight="1" x14ac:dyDescent="0.25">
      <c r="B174" s="30">
        <f t="shared" si="27"/>
        <v>169</v>
      </c>
      <c r="C174" s="31">
        <f t="shared" si="28"/>
        <v>51136</v>
      </c>
      <c r="D174" s="32">
        <f t="shared" si="29"/>
        <v>24344.443561174114</v>
      </c>
      <c r="E174" s="32">
        <f t="shared" si="25"/>
        <v>984.375</v>
      </c>
      <c r="F174" s="32">
        <f>IF(D174&lt;=0,0,D174*Übersicht!$D$8/12)</f>
        <v>76.0763861286691</v>
      </c>
      <c r="G174" s="32">
        <f>IF(D174&lt;=0,0,MIN(Übersicht!$G$7-F174,D174))</f>
        <v>908.29861387133087</v>
      </c>
      <c r="H174" s="32">
        <f>IF(AND(MOD(B174,12)=0,(D174-G174)&gt;0),MIN(Übersicht!$D$10,D174-G174),0)</f>
        <v>0</v>
      </c>
      <c r="I174" s="33">
        <f t="shared" si="26"/>
        <v>23436.144947302782</v>
      </c>
    </row>
    <row r="175" spans="2:9" ht="14.25" customHeight="1" x14ac:dyDescent="0.25">
      <c r="B175" s="34">
        <f t="shared" si="27"/>
        <v>170</v>
      </c>
      <c r="C175" s="35">
        <f t="shared" si="28"/>
        <v>51167</v>
      </c>
      <c r="D175" s="36">
        <f t="shared" si="29"/>
        <v>23436.144947302782</v>
      </c>
      <c r="E175" s="36">
        <f t="shared" si="25"/>
        <v>984.375</v>
      </c>
      <c r="F175" s="36">
        <f>IF(D175&lt;=0,0,D175*Übersicht!$D$8/12)</f>
        <v>73.237952960321195</v>
      </c>
      <c r="G175" s="36">
        <f>IF(D175&lt;=0,0,MIN(Übersicht!$G$7-F175,D175))</f>
        <v>911.13704703967881</v>
      </c>
      <c r="H175" s="36">
        <f>IF(AND(MOD(B175,12)=0,(D175-G175)&gt;0),MIN(Übersicht!$D$10,D175-G175),0)</f>
        <v>0</v>
      </c>
      <c r="I175" s="37">
        <f t="shared" si="26"/>
        <v>22525.007900263103</v>
      </c>
    </row>
    <row r="176" spans="2:9" ht="14.25" customHeight="1" x14ac:dyDescent="0.25">
      <c r="B176" s="30">
        <f t="shared" si="27"/>
        <v>171</v>
      </c>
      <c r="C176" s="31">
        <f t="shared" si="28"/>
        <v>51196</v>
      </c>
      <c r="D176" s="32">
        <f t="shared" si="29"/>
        <v>22525.007900263103</v>
      </c>
      <c r="E176" s="32">
        <f t="shared" si="25"/>
        <v>984.375</v>
      </c>
      <c r="F176" s="32">
        <f>IF(D176&lt;=0,0,D176*Übersicht!$D$8/12)</f>
        <v>70.390649688322199</v>
      </c>
      <c r="G176" s="32">
        <f>IF(D176&lt;=0,0,MIN(Übersicht!$G$7-F176,D176))</f>
        <v>913.98435031167776</v>
      </c>
      <c r="H176" s="32">
        <f>IF(AND(MOD(B176,12)=0,(D176-G176)&gt;0),MIN(Übersicht!$D$10,D176-G176),0)</f>
        <v>0</v>
      </c>
      <c r="I176" s="33">
        <f t="shared" si="26"/>
        <v>21611.023549951424</v>
      </c>
    </row>
    <row r="177" spans="2:9" ht="14.25" customHeight="1" x14ac:dyDescent="0.25">
      <c r="B177" s="34">
        <f t="shared" si="27"/>
        <v>172</v>
      </c>
      <c r="C177" s="35">
        <f t="shared" si="28"/>
        <v>51227</v>
      </c>
      <c r="D177" s="36">
        <f t="shared" si="29"/>
        <v>21611.023549951424</v>
      </c>
      <c r="E177" s="36">
        <f t="shared" si="25"/>
        <v>984.375</v>
      </c>
      <c r="F177" s="36">
        <f>IF(D177&lt;=0,0,D177*Übersicht!$D$8/12)</f>
        <v>67.534448593598199</v>
      </c>
      <c r="G177" s="36">
        <f>IF(D177&lt;=0,0,MIN(Übersicht!$G$7-F177,D177))</f>
        <v>916.8405514064018</v>
      </c>
      <c r="H177" s="36">
        <f>IF(AND(MOD(B177,12)=0,(D177-G177)&gt;0),MIN(Übersicht!$D$10,D177-G177),0)</f>
        <v>0</v>
      </c>
      <c r="I177" s="37">
        <f t="shared" si="26"/>
        <v>20694.18299854502</v>
      </c>
    </row>
    <row r="178" spans="2:9" ht="14.25" customHeight="1" x14ac:dyDescent="0.25">
      <c r="B178" s="30">
        <f t="shared" si="27"/>
        <v>173</v>
      </c>
      <c r="C178" s="31">
        <f t="shared" si="28"/>
        <v>51257</v>
      </c>
      <c r="D178" s="32">
        <f t="shared" si="29"/>
        <v>20694.18299854502</v>
      </c>
      <c r="E178" s="32">
        <f t="shared" si="25"/>
        <v>984.375</v>
      </c>
      <c r="F178" s="32">
        <f>IF(D178&lt;=0,0,D178*Übersicht!$D$8/12)</f>
        <v>64.669321870453189</v>
      </c>
      <c r="G178" s="32">
        <f>IF(D178&lt;=0,0,MIN(Übersicht!$G$7-F178,D178))</f>
        <v>919.70567812954687</v>
      </c>
      <c r="H178" s="32">
        <f>IF(AND(MOD(B178,12)=0,(D178-G178)&gt;0),MIN(Übersicht!$D$10,D178-G178),0)</f>
        <v>0</v>
      </c>
      <c r="I178" s="33">
        <f t="shared" si="26"/>
        <v>19774.477320415474</v>
      </c>
    </row>
    <row r="179" spans="2:9" ht="14.25" customHeight="1" x14ac:dyDescent="0.25">
      <c r="B179" s="34">
        <f t="shared" si="27"/>
        <v>174</v>
      </c>
      <c r="C179" s="35">
        <f t="shared" si="28"/>
        <v>51288</v>
      </c>
      <c r="D179" s="36">
        <f t="shared" si="29"/>
        <v>19774.477320415474</v>
      </c>
      <c r="E179" s="36">
        <f t="shared" si="25"/>
        <v>984.375</v>
      </c>
      <c r="F179" s="36">
        <f>IF(D179&lt;=0,0,D179*Übersicht!$D$8/12)</f>
        <v>61.795241626298349</v>
      </c>
      <c r="G179" s="36">
        <f>IF(D179&lt;=0,0,MIN(Übersicht!$G$7-F179,D179))</f>
        <v>922.57975837370168</v>
      </c>
      <c r="H179" s="36">
        <f>IF(AND(MOD(B179,12)=0,(D179-G179)&gt;0),MIN(Übersicht!$D$10,D179-G179),0)</f>
        <v>0</v>
      </c>
      <c r="I179" s="37">
        <f t="shared" si="26"/>
        <v>18851.897562041773</v>
      </c>
    </row>
    <row r="180" spans="2:9" ht="14.25" customHeight="1" x14ac:dyDescent="0.25">
      <c r="B180" s="30">
        <f t="shared" si="27"/>
        <v>175</v>
      </c>
      <c r="C180" s="31">
        <f t="shared" si="28"/>
        <v>51318</v>
      </c>
      <c r="D180" s="32">
        <f t="shared" si="29"/>
        <v>18851.897562041773</v>
      </c>
      <c r="E180" s="32">
        <f t="shared" si="25"/>
        <v>984.375</v>
      </c>
      <c r="F180" s="32">
        <f>IF(D180&lt;=0,0,D180*Übersicht!$D$8/12)</f>
        <v>58.912179881380546</v>
      </c>
      <c r="G180" s="32">
        <f>IF(D180&lt;=0,0,MIN(Übersicht!$G$7-F180,D180))</f>
        <v>925.46282011861945</v>
      </c>
      <c r="H180" s="32">
        <f>IF(AND(MOD(B180,12)=0,(D180-G180)&gt;0),MIN(Übersicht!$D$10,D180-G180),0)</f>
        <v>0</v>
      </c>
      <c r="I180" s="33">
        <f t="shared" si="26"/>
        <v>17926.434741923153</v>
      </c>
    </row>
    <row r="181" spans="2:9" ht="14.25" customHeight="1" x14ac:dyDescent="0.25">
      <c r="B181" s="34">
        <f t="shared" si="27"/>
        <v>176</v>
      </c>
      <c r="C181" s="35">
        <f t="shared" si="28"/>
        <v>51349</v>
      </c>
      <c r="D181" s="36">
        <f t="shared" si="29"/>
        <v>17926.434741923153</v>
      </c>
      <c r="E181" s="36">
        <f t="shared" si="25"/>
        <v>984.375</v>
      </c>
      <c r="F181" s="36">
        <f>IF(D181&lt;=0,0,D181*Übersicht!$D$8/12)</f>
        <v>56.020108568509848</v>
      </c>
      <c r="G181" s="36">
        <f>IF(D181&lt;=0,0,MIN(Übersicht!$G$7-F181,D181))</f>
        <v>928.35489143149016</v>
      </c>
      <c r="H181" s="36">
        <f>IF(AND(MOD(B181,12)=0,(D181-G181)&gt;0),MIN(Übersicht!$D$10,D181-G181),0)</f>
        <v>0</v>
      </c>
      <c r="I181" s="37">
        <f t="shared" si="26"/>
        <v>16998.079850491664</v>
      </c>
    </row>
    <row r="182" spans="2:9" ht="14.25" customHeight="1" x14ac:dyDescent="0.25">
      <c r="B182" s="30">
        <f t="shared" si="27"/>
        <v>177</v>
      </c>
      <c r="C182" s="31">
        <f t="shared" si="28"/>
        <v>51380</v>
      </c>
      <c r="D182" s="32">
        <f t="shared" si="29"/>
        <v>16998.079850491664</v>
      </c>
      <c r="E182" s="32">
        <f t="shared" si="25"/>
        <v>984.375</v>
      </c>
      <c r="F182" s="32">
        <f>IF(D182&lt;=0,0,D182*Übersicht!$D$8/12)</f>
        <v>53.118999532786454</v>
      </c>
      <c r="G182" s="32">
        <f>IF(D182&lt;=0,0,MIN(Übersicht!$G$7-F182,D182))</f>
        <v>931.25600046721354</v>
      </c>
      <c r="H182" s="32">
        <f>IF(AND(MOD(B182,12)=0,(D182-G182)&gt;0),MIN(Übersicht!$D$10,D182-G182),0)</f>
        <v>0</v>
      </c>
      <c r="I182" s="33">
        <f t="shared" si="26"/>
        <v>16066.82385002445</v>
      </c>
    </row>
    <row r="183" spans="2:9" ht="14.25" customHeight="1" x14ac:dyDescent="0.25">
      <c r="B183" s="34">
        <f t="shared" si="27"/>
        <v>178</v>
      </c>
      <c r="C183" s="35">
        <f t="shared" si="28"/>
        <v>51410</v>
      </c>
      <c r="D183" s="36">
        <f t="shared" si="29"/>
        <v>16066.82385002445</v>
      </c>
      <c r="E183" s="36">
        <f t="shared" si="25"/>
        <v>984.375</v>
      </c>
      <c r="F183" s="36">
        <f>IF(D183&lt;=0,0,D183*Übersicht!$D$8/12)</f>
        <v>50.2088245313264</v>
      </c>
      <c r="G183" s="36">
        <f>IF(D183&lt;=0,0,MIN(Übersicht!$G$7-F183,D183))</f>
        <v>934.1661754686736</v>
      </c>
      <c r="H183" s="36">
        <f>IF(AND(MOD(B183,12)=0,(D183-G183)&gt;0),MIN(Übersicht!$D$10,D183-G183),0)</f>
        <v>0</v>
      </c>
      <c r="I183" s="37">
        <f t="shared" si="26"/>
        <v>15132.657674555776</v>
      </c>
    </row>
    <row r="184" spans="2:9" ht="14.25" customHeight="1" x14ac:dyDescent="0.25">
      <c r="B184" s="30">
        <f t="shared" si="27"/>
        <v>179</v>
      </c>
      <c r="C184" s="31">
        <f t="shared" si="28"/>
        <v>51441</v>
      </c>
      <c r="D184" s="32">
        <f t="shared" si="29"/>
        <v>15132.657674555776</v>
      </c>
      <c r="E184" s="32">
        <f t="shared" si="25"/>
        <v>984.375</v>
      </c>
      <c r="F184" s="32">
        <f>IF(D184&lt;=0,0,D184*Übersicht!$D$8/12)</f>
        <v>47.2895552329868</v>
      </c>
      <c r="G184" s="32">
        <f>IF(D184&lt;=0,0,MIN(Übersicht!$G$7-F184,D184))</f>
        <v>937.0854447670132</v>
      </c>
      <c r="H184" s="32">
        <f>IF(AND(MOD(B184,12)=0,(D184-G184)&gt;0),MIN(Übersicht!$D$10,D184-G184),0)</f>
        <v>0</v>
      </c>
      <c r="I184" s="33">
        <f t="shared" si="26"/>
        <v>14195.572229788762</v>
      </c>
    </row>
    <row r="185" spans="2:9" ht="14.25" customHeight="1" x14ac:dyDescent="0.25">
      <c r="B185" s="34">
        <f t="shared" si="27"/>
        <v>180</v>
      </c>
      <c r="C185" s="35">
        <f t="shared" si="28"/>
        <v>51471</v>
      </c>
      <c r="D185" s="36">
        <f t="shared" si="29"/>
        <v>14195.572229788762</v>
      </c>
      <c r="E185" s="36">
        <f t="shared" si="25"/>
        <v>984.375</v>
      </c>
      <c r="F185" s="36">
        <f>IF(D185&lt;=0,0,D185*Übersicht!$D$8/12)</f>
        <v>44.361163218089878</v>
      </c>
      <c r="G185" s="36">
        <f>IF(D185&lt;=0,0,MIN(Übersicht!$G$7-F185,D185))</f>
        <v>940.01383678191007</v>
      </c>
      <c r="H185" s="38">
        <f>IF(AND(MOD(B185,12)=0,(D185-G185)&gt;0),MIN(Übersicht!$D$10,D185-G185),0)</f>
        <v>3000</v>
      </c>
      <c r="I185" s="37">
        <f t="shared" si="26"/>
        <v>10255.558393006851</v>
      </c>
    </row>
    <row r="186" spans="2:9" ht="14.25" customHeight="1" x14ac:dyDescent="0.25">
      <c r="B186" s="30">
        <f t="shared" si="27"/>
        <v>181</v>
      </c>
      <c r="C186" s="31">
        <f t="shared" si="28"/>
        <v>51502</v>
      </c>
      <c r="D186" s="32">
        <f t="shared" si="29"/>
        <v>10255.558393006851</v>
      </c>
      <c r="E186" s="32">
        <f t="shared" si="25"/>
        <v>984.375</v>
      </c>
      <c r="F186" s="32">
        <f>IF(D186&lt;=0,0,D186*Übersicht!$D$8/12)</f>
        <v>32.048619978146412</v>
      </c>
      <c r="G186" s="32">
        <f>IF(D186&lt;=0,0,MIN(Übersicht!$G$7-F186,D186))</f>
        <v>952.32638002185354</v>
      </c>
      <c r="H186" s="32">
        <f>IF(AND(MOD(B186,12)=0,(D186-G186)&gt;0),MIN(Übersicht!$D$10,D186-G186),0)</f>
        <v>0</v>
      </c>
      <c r="I186" s="33">
        <f t="shared" si="26"/>
        <v>9303.2320129849977</v>
      </c>
    </row>
    <row r="187" spans="2:9" ht="14.25" customHeight="1" x14ac:dyDescent="0.25">
      <c r="B187" s="34">
        <f t="shared" si="27"/>
        <v>182</v>
      </c>
      <c r="C187" s="35">
        <f t="shared" si="28"/>
        <v>51533</v>
      </c>
      <c r="D187" s="36">
        <f t="shared" si="29"/>
        <v>9303.2320129849977</v>
      </c>
      <c r="E187" s="36">
        <f t="shared" si="25"/>
        <v>984.375</v>
      </c>
      <c r="F187" s="36">
        <f>IF(D187&lt;=0,0,D187*Übersicht!$D$8/12)</f>
        <v>29.07260004057812</v>
      </c>
      <c r="G187" s="36">
        <f>IF(D187&lt;=0,0,MIN(Übersicht!$G$7-F187,D187))</f>
        <v>955.3023999594219</v>
      </c>
      <c r="H187" s="36">
        <f>IF(AND(MOD(B187,12)=0,(D187-G187)&gt;0),MIN(Übersicht!$D$10,D187-G187),0)</f>
        <v>0</v>
      </c>
      <c r="I187" s="37">
        <f t="shared" si="26"/>
        <v>8347.9296130255752</v>
      </c>
    </row>
    <row r="188" spans="2:9" ht="14.25" customHeight="1" x14ac:dyDescent="0.25">
      <c r="B188" s="30">
        <f t="shared" si="27"/>
        <v>183</v>
      </c>
      <c r="C188" s="31">
        <f t="shared" si="28"/>
        <v>51561</v>
      </c>
      <c r="D188" s="32">
        <f t="shared" si="29"/>
        <v>8347.9296130255752</v>
      </c>
      <c r="E188" s="32">
        <f t="shared" si="25"/>
        <v>984.375</v>
      </c>
      <c r="F188" s="32">
        <f>IF(D188&lt;=0,0,D188*Übersicht!$D$8/12)</f>
        <v>26.087280040704922</v>
      </c>
      <c r="G188" s="32">
        <f>IF(D188&lt;=0,0,MIN(Übersicht!$G$7-F188,D188))</f>
        <v>958.28771995929503</v>
      </c>
      <c r="H188" s="32">
        <f>IF(AND(MOD(B188,12)=0,(D188-G188)&gt;0),MIN(Übersicht!$D$10,D188-G188),0)</f>
        <v>0</v>
      </c>
      <c r="I188" s="33">
        <f t="shared" si="26"/>
        <v>7389.6418930662803</v>
      </c>
    </row>
    <row r="189" spans="2:9" ht="14.25" customHeight="1" x14ac:dyDescent="0.25">
      <c r="B189" s="34">
        <f t="shared" si="27"/>
        <v>184</v>
      </c>
      <c r="C189" s="35">
        <f t="shared" si="28"/>
        <v>51592</v>
      </c>
      <c r="D189" s="36">
        <f t="shared" si="29"/>
        <v>7389.6418930662803</v>
      </c>
      <c r="E189" s="36">
        <f t="shared" si="25"/>
        <v>984.375</v>
      </c>
      <c r="F189" s="36">
        <f>IF(D189&lt;=0,0,D189*Übersicht!$D$8/12)</f>
        <v>23.092630915832128</v>
      </c>
      <c r="G189" s="36">
        <f>IF(D189&lt;=0,0,MIN(Übersicht!$G$7-F189,D189))</f>
        <v>961.28236908416784</v>
      </c>
      <c r="H189" s="36">
        <f>IF(AND(MOD(B189,12)=0,(D189-G189)&gt;0),MIN(Übersicht!$D$10,D189-G189),0)</f>
        <v>0</v>
      </c>
      <c r="I189" s="37">
        <f t="shared" si="26"/>
        <v>6428.3595239821125</v>
      </c>
    </row>
    <row r="190" spans="2:9" ht="14.25" customHeight="1" x14ac:dyDescent="0.25">
      <c r="B190" s="30">
        <f t="shared" si="27"/>
        <v>185</v>
      </c>
      <c r="C190" s="31">
        <f t="shared" si="28"/>
        <v>51622</v>
      </c>
      <c r="D190" s="32">
        <f t="shared" si="29"/>
        <v>6428.3595239821125</v>
      </c>
      <c r="E190" s="32">
        <f t="shared" si="25"/>
        <v>984.375</v>
      </c>
      <c r="F190" s="32">
        <f>IF(D190&lt;=0,0,D190*Übersicht!$D$8/12)</f>
        <v>20.088623512444101</v>
      </c>
      <c r="G190" s="32">
        <f>IF(D190&lt;=0,0,MIN(Übersicht!$G$7-F190,D190))</f>
        <v>964.28637648755591</v>
      </c>
      <c r="H190" s="32">
        <f>IF(AND(MOD(B190,12)=0,(D190-G190)&gt;0),MIN(Übersicht!$D$10,D190-G190),0)</f>
        <v>0</v>
      </c>
      <c r="I190" s="33">
        <f t="shared" si="26"/>
        <v>5464.0731474945569</v>
      </c>
    </row>
    <row r="191" spans="2:9" ht="14.25" customHeight="1" x14ac:dyDescent="0.25">
      <c r="B191" s="34">
        <f t="shared" si="27"/>
        <v>186</v>
      </c>
      <c r="C191" s="35">
        <f t="shared" si="28"/>
        <v>51653</v>
      </c>
      <c r="D191" s="36">
        <f t="shared" si="29"/>
        <v>5464.0731474945569</v>
      </c>
      <c r="E191" s="36">
        <f t="shared" si="25"/>
        <v>984.375</v>
      </c>
      <c r="F191" s="36">
        <f>IF(D191&lt;=0,0,D191*Übersicht!$D$8/12)</f>
        <v>17.075228585920488</v>
      </c>
      <c r="G191" s="36">
        <f>IF(D191&lt;=0,0,MIN(Übersicht!$G$7-F191,D191))</f>
        <v>967.29977141407949</v>
      </c>
      <c r="H191" s="36">
        <f>IF(AND(MOD(B191,12)=0,(D191-G191)&gt;0),MIN(Übersicht!$D$10,D191-G191),0)</f>
        <v>0</v>
      </c>
      <c r="I191" s="37">
        <f t="shared" si="26"/>
        <v>4496.7733760804776</v>
      </c>
    </row>
    <row r="192" spans="2:9" ht="14.25" customHeight="1" x14ac:dyDescent="0.25">
      <c r="B192" s="30">
        <f t="shared" si="27"/>
        <v>187</v>
      </c>
      <c r="C192" s="31">
        <f t="shared" si="28"/>
        <v>51683</v>
      </c>
      <c r="D192" s="32">
        <f t="shared" si="29"/>
        <v>4496.7733760804776</v>
      </c>
      <c r="E192" s="32">
        <f t="shared" si="25"/>
        <v>984.375</v>
      </c>
      <c r="F192" s="32">
        <f>IF(D192&lt;=0,0,D192*Übersicht!$D$8/12)</f>
        <v>14.052416800251493</v>
      </c>
      <c r="G192" s="32">
        <f>IF(D192&lt;=0,0,MIN(Übersicht!$G$7-F192,D192))</f>
        <v>970.32258319974846</v>
      </c>
      <c r="H192" s="32">
        <f>IF(AND(MOD(B192,12)=0,(D192-G192)&gt;0),MIN(Übersicht!$D$10,D192-G192),0)</f>
        <v>0</v>
      </c>
      <c r="I192" s="33">
        <f t="shared" si="26"/>
        <v>3526.4507928807293</v>
      </c>
    </row>
    <row r="193" spans="2:9" ht="14.25" customHeight="1" x14ac:dyDescent="0.25">
      <c r="B193" s="34">
        <f t="shared" si="27"/>
        <v>188</v>
      </c>
      <c r="C193" s="35">
        <f t="shared" si="28"/>
        <v>51714</v>
      </c>
      <c r="D193" s="36">
        <f t="shared" si="29"/>
        <v>3526.4507928807293</v>
      </c>
      <c r="E193" s="36">
        <f t="shared" si="25"/>
        <v>984.375</v>
      </c>
      <c r="F193" s="36">
        <f>IF(D193&lt;=0,0,D193*Übersicht!$D$8/12)</f>
        <v>11.02015872775228</v>
      </c>
      <c r="G193" s="36">
        <f>IF(D193&lt;=0,0,MIN(Übersicht!$G$7-F193,D193))</f>
        <v>973.35484127224777</v>
      </c>
      <c r="H193" s="36">
        <f>IF(AND(MOD(B193,12)=0,(D193-G193)&gt;0),MIN(Übersicht!$D$10,D193-G193),0)</f>
        <v>0</v>
      </c>
      <c r="I193" s="37">
        <f t="shared" si="26"/>
        <v>2553.0959516084813</v>
      </c>
    </row>
    <row r="194" spans="2:9" ht="14.25" customHeight="1" x14ac:dyDescent="0.25">
      <c r="B194" s="30">
        <f t="shared" si="27"/>
        <v>189</v>
      </c>
      <c r="C194" s="31">
        <f t="shared" si="28"/>
        <v>51745</v>
      </c>
      <c r="D194" s="32">
        <f t="shared" si="29"/>
        <v>2553.0959516084813</v>
      </c>
      <c r="E194" s="32">
        <f t="shared" si="25"/>
        <v>984.375</v>
      </c>
      <c r="F194" s="32">
        <f>IF(D194&lt;=0,0,D194*Übersicht!$D$8/12)</f>
        <v>7.9784248487765046</v>
      </c>
      <c r="G194" s="32">
        <f>IF(D194&lt;=0,0,MIN(Übersicht!$G$7-F194,D194))</f>
        <v>976.39657515122349</v>
      </c>
      <c r="H194" s="32">
        <f>IF(AND(MOD(B194,12)=0,(D194-G194)&gt;0),MIN(Übersicht!$D$10,D194-G194),0)</f>
        <v>0</v>
      </c>
      <c r="I194" s="33">
        <f t="shared" si="26"/>
        <v>1576.6993764572578</v>
      </c>
    </row>
    <row r="195" spans="2:9" ht="14.25" customHeight="1" x14ac:dyDescent="0.25">
      <c r="B195" s="34">
        <f t="shared" si="27"/>
        <v>190</v>
      </c>
      <c r="C195" s="35">
        <f t="shared" si="28"/>
        <v>51775</v>
      </c>
      <c r="D195" s="36">
        <f t="shared" si="29"/>
        <v>1576.6993764572578</v>
      </c>
      <c r="E195" s="36">
        <f t="shared" si="25"/>
        <v>984.375</v>
      </c>
      <c r="F195" s="36">
        <f>IF(D195&lt;=0,0,D195*Übersicht!$D$8/12)</f>
        <v>4.9271855514289307</v>
      </c>
      <c r="G195" s="36">
        <f>IF(D195&lt;=0,0,MIN(Übersicht!$G$7-F195,D195))</f>
        <v>979.44781444857108</v>
      </c>
      <c r="H195" s="36">
        <f>IF(AND(MOD(B195,12)=0,(D195-G195)&gt;0),MIN(Übersicht!$D$10,D195-G195),0)</f>
        <v>0</v>
      </c>
      <c r="I195" s="37">
        <f t="shared" si="26"/>
        <v>597.25156200868673</v>
      </c>
    </row>
    <row r="196" spans="2:9" ht="14.25" customHeight="1" x14ac:dyDescent="0.25">
      <c r="B196" s="30">
        <f t="shared" si="27"/>
        <v>191</v>
      </c>
      <c r="C196" s="31">
        <f t="shared" si="28"/>
        <v>51806</v>
      </c>
      <c r="D196" s="32">
        <f t="shared" si="29"/>
        <v>597.25156200868673</v>
      </c>
      <c r="E196" s="32">
        <f t="shared" si="25"/>
        <v>599.11797313996385</v>
      </c>
      <c r="F196" s="32">
        <f>IF(D196&lt;=0,0,D196*Übersicht!$D$8/12)</f>
        <v>1.8664111312771459</v>
      </c>
      <c r="G196" s="32">
        <f>IF(D196&lt;=0,0,MIN(Übersicht!$G$7-F196,D196))</f>
        <v>597.25156200868673</v>
      </c>
      <c r="H196" s="32">
        <f>IF(AND(MOD(B196,12)=0,(D196-G196)&gt;0),MIN(Übersicht!$D$10,D196-G196),0)</f>
        <v>0</v>
      </c>
      <c r="I196" s="33">
        <f t="shared" si="26"/>
        <v>0</v>
      </c>
    </row>
    <row r="197" spans="2:9" ht="18" customHeight="1" x14ac:dyDescent="0.25">
      <c r="B197" s="1" t="s">
        <v>28</v>
      </c>
      <c r="C197" s="1"/>
      <c r="D197" s="27"/>
      <c r="E197" s="28">
        <f>SUM(E6:E196)</f>
        <v>187630.36797313998</v>
      </c>
      <c r="F197" s="28">
        <f>SUM(F6:F196)</f>
        <v>57630.367973139997</v>
      </c>
      <c r="G197" s="28">
        <f>SUM(G6:G196)</f>
        <v>130000.00000000001</v>
      </c>
      <c r="H197" s="28">
        <f>SUM(H6:H196)</f>
        <v>45000</v>
      </c>
      <c r="I197" s="27"/>
    </row>
    <row r="199" spans="2:9" ht="25.5" customHeight="1" x14ac:dyDescent="0.25">
      <c r="B199" s="4" t="s">
        <v>40</v>
      </c>
      <c r="C199" s="4"/>
      <c r="D199" s="4"/>
      <c r="E199" s="4"/>
      <c r="F199" s="4"/>
      <c r="G199" s="4"/>
      <c r="H199" s="4"/>
      <c r="I199" s="4"/>
    </row>
  </sheetData>
  <mergeCells count="5">
    <mergeCell ref="B2:I2"/>
    <mergeCell ref="B3:I3"/>
    <mergeCell ref="B4:I4"/>
    <mergeCell ref="B197:C197"/>
    <mergeCell ref="B199:I199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Übersicht</vt:lpstr>
      <vt:lpstr>Tilgungsplan</vt:lpstr>
      <vt:lpstr>Tilgungsplan!Drucktitel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2026-08-22T16:20:17Z</dcterms:created>
  <dcterms:modified xsi:type="dcterms:W3CDTF">2026-08-22T16:35:49Z</dcterms:modified>
  <dc:language>en-US</dc:language>
</cp:coreProperties>
</file>