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63F0E7A7-44FA-4DA5-8AD2-B5DA7C333E24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Tilgungsplan" sheetId="1" r:id="rId1"/>
  </sheets>
  <definedNames>
    <definedName name="_xlnm.Print_Area" localSheetId="0">Tilgungsplan!$B$2:$H$199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99" i="1" l="1"/>
  <c r="E19" i="1"/>
  <c r="C19" i="1"/>
  <c r="B19" i="1"/>
  <c r="D19" i="1" s="1"/>
  <c r="F19" i="1" s="1"/>
  <c r="G14" i="1"/>
  <c r="G12" i="1"/>
  <c r="G11" i="1"/>
  <c r="F7" i="1"/>
  <c r="D7" i="1"/>
  <c r="B7" i="1"/>
  <c r="H19" i="1" l="1"/>
  <c r="B20" i="1" s="1"/>
  <c r="C20" i="1" l="1"/>
  <c r="E20" i="1"/>
  <c r="D20" i="1"/>
  <c r="F20" i="1" l="1"/>
  <c r="H20" i="1" l="1"/>
  <c r="B21" i="1" s="1"/>
  <c r="D21" i="1" l="1"/>
  <c r="E21" i="1"/>
  <c r="C21" i="1"/>
  <c r="F21" i="1" l="1"/>
  <c r="H21" i="1" l="1"/>
  <c r="B22" i="1" s="1"/>
  <c r="D22" i="1" l="1"/>
  <c r="F22" i="1" s="1"/>
  <c r="C22" i="1"/>
  <c r="E22" i="1"/>
  <c r="H22" i="1" l="1"/>
  <c r="B23" i="1" s="1"/>
  <c r="E23" i="1" l="1"/>
  <c r="D23" i="1"/>
  <c r="F23" i="1" s="1"/>
  <c r="C23" i="1"/>
  <c r="H23" i="1" l="1"/>
  <c r="B24" i="1" s="1"/>
  <c r="C24" i="1" l="1"/>
  <c r="E24" i="1"/>
  <c r="D24" i="1"/>
  <c r="F24" i="1" s="1"/>
  <c r="H24" i="1" s="1"/>
  <c r="B25" i="1" s="1"/>
  <c r="E25" i="1" l="1"/>
  <c r="D25" i="1"/>
  <c r="F25" i="1" s="1"/>
  <c r="H25" i="1" s="1"/>
  <c r="B26" i="1" s="1"/>
  <c r="C25" i="1"/>
  <c r="D26" i="1" l="1"/>
  <c r="C26" i="1"/>
  <c r="E26" i="1"/>
  <c r="F26" i="1" s="1"/>
  <c r="H26" i="1" s="1"/>
  <c r="B27" i="1" s="1"/>
  <c r="D27" i="1" l="1"/>
  <c r="F27" i="1" s="1"/>
  <c r="H27" i="1" s="1"/>
  <c r="B28" i="1" s="1"/>
  <c r="E27" i="1"/>
  <c r="C27" i="1"/>
  <c r="H28" i="1" l="1"/>
  <c r="B29" i="1" s="1"/>
  <c r="D28" i="1"/>
  <c r="C28" i="1"/>
  <c r="E28" i="1"/>
  <c r="F28" i="1"/>
  <c r="D29" i="1" l="1"/>
  <c r="E29" i="1"/>
  <c r="F29" i="1" s="1"/>
  <c r="H29" i="1" s="1"/>
  <c r="B30" i="1" s="1"/>
  <c r="C29" i="1"/>
  <c r="D30" i="1" l="1"/>
  <c r="C30" i="1"/>
  <c r="E30" i="1"/>
  <c r="F30" i="1" s="1"/>
  <c r="H30" i="1" s="1"/>
  <c r="B31" i="1" s="1"/>
  <c r="D31" i="1" l="1"/>
  <c r="E31" i="1"/>
  <c r="F31" i="1" s="1"/>
  <c r="H31" i="1" s="1"/>
  <c r="B32" i="1" s="1"/>
  <c r="C31" i="1"/>
  <c r="F32" i="1" l="1"/>
  <c r="H32" i="1" s="1"/>
  <c r="B33" i="1" s="1"/>
  <c r="D32" i="1"/>
  <c r="C32" i="1"/>
  <c r="E32" i="1"/>
  <c r="E33" i="1" l="1"/>
  <c r="D33" i="1"/>
  <c r="F33" i="1" s="1"/>
  <c r="H33" i="1" s="1"/>
  <c r="B34" i="1" s="1"/>
  <c r="C33" i="1"/>
  <c r="D34" i="1" l="1"/>
  <c r="F34" i="1" s="1"/>
  <c r="H34" i="1" s="1"/>
  <c r="B35" i="1" s="1"/>
  <c r="C34" i="1"/>
  <c r="E34" i="1"/>
  <c r="E35" i="1" l="1"/>
  <c r="D35" i="1"/>
  <c r="F35" i="1" s="1"/>
  <c r="H35" i="1" s="1"/>
  <c r="B36" i="1" s="1"/>
  <c r="C35" i="1"/>
  <c r="E36" i="1" l="1"/>
  <c r="C36" i="1"/>
  <c r="D36" i="1"/>
  <c r="F36" i="1" s="1"/>
  <c r="H36" i="1" s="1"/>
  <c r="B37" i="1" s="1"/>
  <c r="E37" i="1" l="1"/>
  <c r="D37" i="1"/>
  <c r="F37" i="1" s="1"/>
  <c r="H37" i="1" s="1"/>
  <c r="B38" i="1" s="1"/>
  <c r="C37" i="1"/>
  <c r="E38" i="1" l="1"/>
  <c r="D38" i="1"/>
  <c r="C38" i="1"/>
  <c r="F38" i="1"/>
  <c r="H38" i="1" s="1"/>
  <c r="B39" i="1" s="1"/>
  <c r="D39" i="1" l="1"/>
  <c r="E39" i="1"/>
  <c r="F39" i="1" s="1"/>
  <c r="H39" i="1" s="1"/>
  <c r="B40" i="1" s="1"/>
  <c r="C39" i="1"/>
  <c r="E40" i="1" l="1"/>
  <c r="C40" i="1"/>
  <c r="D40" i="1"/>
  <c r="F40" i="1" s="1"/>
  <c r="H40" i="1" s="1"/>
  <c r="B41" i="1" s="1"/>
  <c r="D41" i="1" l="1"/>
  <c r="C41" i="1"/>
  <c r="E41" i="1"/>
  <c r="F41" i="1" s="1"/>
  <c r="H41" i="1" s="1"/>
  <c r="B42" i="1" s="1"/>
  <c r="D42" i="1" l="1"/>
  <c r="F42" i="1" s="1"/>
  <c r="H42" i="1" s="1"/>
  <c r="B43" i="1" s="1"/>
  <c r="C42" i="1"/>
  <c r="E42" i="1"/>
  <c r="E43" i="1" l="1"/>
  <c r="D43" i="1"/>
  <c r="F43" i="1" s="1"/>
  <c r="H43" i="1" s="1"/>
  <c r="B44" i="1" s="1"/>
  <c r="C43" i="1"/>
  <c r="E44" i="1" l="1"/>
  <c r="D44" i="1"/>
  <c r="F44" i="1" s="1"/>
  <c r="H44" i="1" s="1"/>
  <c r="B45" i="1" s="1"/>
  <c r="C44" i="1"/>
  <c r="E45" i="1" l="1"/>
  <c r="D45" i="1"/>
  <c r="F45" i="1" s="1"/>
  <c r="H45" i="1" s="1"/>
  <c r="B46" i="1" s="1"/>
  <c r="C45" i="1"/>
  <c r="E46" i="1" l="1"/>
  <c r="D46" i="1"/>
  <c r="F46" i="1" s="1"/>
  <c r="H46" i="1" s="1"/>
  <c r="B47" i="1" s="1"/>
  <c r="C46" i="1"/>
  <c r="E47" i="1" l="1"/>
  <c r="C47" i="1"/>
  <c r="D47" i="1"/>
  <c r="F47" i="1" s="1"/>
  <c r="H47" i="1" s="1"/>
  <c r="B48" i="1" s="1"/>
  <c r="D48" i="1" l="1"/>
  <c r="F48" i="1" s="1"/>
  <c r="H48" i="1" s="1"/>
  <c r="B49" i="1" s="1"/>
  <c r="C48" i="1"/>
  <c r="E48" i="1"/>
  <c r="D49" i="1" l="1"/>
  <c r="E49" i="1"/>
  <c r="C49" i="1"/>
  <c r="H49" i="1"/>
  <c r="B50" i="1" s="1"/>
  <c r="F49" i="1"/>
  <c r="E50" i="1" l="1"/>
  <c r="D50" i="1"/>
  <c r="F50" i="1" s="1"/>
  <c r="H50" i="1" s="1"/>
  <c r="B51" i="1" s="1"/>
  <c r="C50" i="1"/>
  <c r="D51" i="1" l="1"/>
  <c r="E51" i="1"/>
  <c r="F51" i="1" s="1"/>
  <c r="H51" i="1" s="1"/>
  <c r="B52" i="1" s="1"/>
  <c r="C51" i="1"/>
  <c r="D52" i="1" l="1"/>
  <c r="F52" i="1" s="1"/>
  <c r="H52" i="1" s="1"/>
  <c r="B53" i="1" s="1"/>
  <c r="C52" i="1"/>
  <c r="E52" i="1"/>
  <c r="E53" i="1" l="1"/>
  <c r="D53" i="1"/>
  <c r="C53" i="1"/>
  <c r="F53" i="1"/>
  <c r="H53" i="1" s="1"/>
  <c r="B54" i="1" s="1"/>
  <c r="E54" i="1" l="1"/>
  <c r="D54" i="1"/>
  <c r="F54" i="1" s="1"/>
  <c r="H54" i="1" s="1"/>
  <c r="B55" i="1" s="1"/>
  <c r="C54" i="1"/>
  <c r="E55" i="1" l="1"/>
  <c r="C55" i="1"/>
  <c r="D55" i="1"/>
  <c r="F55" i="1" s="1"/>
  <c r="H55" i="1" s="1"/>
  <c r="B56" i="1" s="1"/>
  <c r="E56" i="1" l="1"/>
  <c r="C56" i="1"/>
  <c r="D56" i="1"/>
  <c r="F56" i="1" s="1"/>
  <c r="H56" i="1" s="1"/>
  <c r="B57" i="1" s="1"/>
  <c r="E57" i="1" l="1"/>
  <c r="D57" i="1"/>
  <c r="C57" i="1"/>
  <c r="F57" i="1"/>
  <c r="H57" i="1" s="1"/>
  <c r="B58" i="1" s="1"/>
  <c r="E58" i="1" l="1"/>
  <c r="D58" i="1"/>
  <c r="F58" i="1" s="1"/>
  <c r="H58" i="1" s="1"/>
  <c r="B59" i="1" s="1"/>
  <c r="C58" i="1"/>
  <c r="D59" i="1" l="1"/>
  <c r="E59" i="1"/>
  <c r="F59" i="1" s="1"/>
  <c r="H59" i="1" s="1"/>
  <c r="B60" i="1" s="1"/>
  <c r="C59" i="1"/>
  <c r="E60" i="1" l="1"/>
  <c r="D60" i="1"/>
  <c r="F60" i="1" s="1"/>
  <c r="H60" i="1" s="1"/>
  <c r="B61" i="1" s="1"/>
  <c r="C60" i="1"/>
  <c r="D61" i="1" l="1"/>
  <c r="E61" i="1"/>
  <c r="F61" i="1" s="1"/>
  <c r="H61" i="1" s="1"/>
  <c r="B62" i="1" s="1"/>
  <c r="C61" i="1"/>
  <c r="D62" i="1" l="1"/>
  <c r="F62" i="1" s="1"/>
  <c r="H62" i="1" s="1"/>
  <c r="B63" i="1" s="1"/>
  <c r="C62" i="1"/>
  <c r="E62" i="1"/>
  <c r="E63" i="1" l="1"/>
  <c r="D63" i="1"/>
  <c r="F63" i="1" s="1"/>
  <c r="H63" i="1" s="1"/>
  <c r="B64" i="1" s="1"/>
  <c r="C63" i="1"/>
  <c r="C64" i="1" l="1"/>
  <c r="D64" i="1"/>
  <c r="F64" i="1" s="1"/>
  <c r="H64" i="1" s="1"/>
  <c r="B65" i="1" s="1"/>
  <c r="E64" i="1"/>
  <c r="D65" i="1" l="1"/>
  <c r="F65" i="1" s="1"/>
  <c r="H65" i="1" s="1"/>
  <c r="B66" i="1" s="1"/>
  <c r="E65" i="1"/>
  <c r="C65" i="1"/>
  <c r="D66" i="1" l="1"/>
  <c r="C66" i="1"/>
  <c r="E66" i="1"/>
  <c r="F66" i="1" s="1"/>
  <c r="H66" i="1" s="1"/>
  <c r="B67" i="1" s="1"/>
  <c r="E67" i="1" l="1"/>
  <c r="D67" i="1"/>
  <c r="F67" i="1" s="1"/>
  <c r="H67" i="1" s="1"/>
  <c r="B68" i="1" s="1"/>
  <c r="C67" i="1"/>
  <c r="D68" i="1" l="1"/>
  <c r="F68" i="1" s="1"/>
  <c r="H68" i="1" s="1"/>
  <c r="B69" i="1" s="1"/>
  <c r="E68" i="1"/>
  <c r="C68" i="1"/>
  <c r="D69" i="1" l="1"/>
  <c r="E69" i="1"/>
  <c r="F69" i="1" s="1"/>
  <c r="H69" i="1" s="1"/>
  <c r="B70" i="1" s="1"/>
  <c r="C69" i="1"/>
  <c r="E70" i="1" l="1"/>
  <c r="D70" i="1"/>
  <c r="C70" i="1"/>
  <c r="F70" i="1"/>
  <c r="H70" i="1"/>
  <c r="B71" i="1" s="1"/>
  <c r="D71" i="1" l="1"/>
  <c r="E71" i="1"/>
  <c r="F71" i="1" s="1"/>
  <c r="H71" i="1" s="1"/>
  <c r="B72" i="1" s="1"/>
  <c r="C71" i="1"/>
  <c r="D72" i="1" l="1"/>
  <c r="F72" i="1" s="1"/>
  <c r="H72" i="1" s="1"/>
  <c r="B73" i="1" s="1"/>
  <c r="C72" i="1"/>
  <c r="E72" i="1"/>
  <c r="E73" i="1" l="1"/>
  <c r="D73" i="1"/>
  <c r="F73" i="1" s="1"/>
  <c r="H73" i="1" s="1"/>
  <c r="B74" i="1" s="1"/>
  <c r="C73" i="1"/>
  <c r="E74" i="1" l="1"/>
  <c r="D74" i="1"/>
  <c r="F74" i="1" s="1"/>
  <c r="H74" i="1" s="1"/>
  <c r="B75" i="1" s="1"/>
  <c r="C74" i="1"/>
  <c r="D75" i="1" l="1"/>
  <c r="F75" i="1" s="1"/>
  <c r="H75" i="1" s="1"/>
  <c r="B76" i="1" s="1"/>
  <c r="E75" i="1"/>
  <c r="C75" i="1"/>
  <c r="E76" i="1" l="1"/>
  <c r="D76" i="1"/>
  <c r="F76" i="1" s="1"/>
  <c r="H76" i="1" s="1"/>
  <c r="B77" i="1" s="1"/>
  <c r="C76" i="1"/>
  <c r="E77" i="1" l="1"/>
  <c r="C77" i="1"/>
  <c r="D77" i="1"/>
  <c r="F77" i="1" s="1"/>
  <c r="H77" i="1" s="1"/>
  <c r="B78" i="1" s="1"/>
  <c r="E78" i="1" l="1"/>
  <c r="D78" i="1"/>
  <c r="F78" i="1" s="1"/>
  <c r="H78" i="1" s="1"/>
  <c r="B79" i="1" s="1"/>
  <c r="C78" i="1"/>
  <c r="D79" i="1" l="1"/>
  <c r="E79" i="1"/>
  <c r="F79" i="1" s="1"/>
  <c r="H79" i="1" s="1"/>
  <c r="B80" i="1" s="1"/>
  <c r="C79" i="1"/>
  <c r="E80" i="1" l="1"/>
  <c r="D80" i="1"/>
  <c r="F80" i="1" s="1"/>
  <c r="H80" i="1" s="1"/>
  <c r="B81" i="1" s="1"/>
  <c r="C80" i="1"/>
  <c r="D81" i="1" l="1"/>
  <c r="C81" i="1"/>
  <c r="E81" i="1"/>
  <c r="F81" i="1" s="1"/>
  <c r="H81" i="1" s="1"/>
  <c r="B82" i="1" s="1"/>
  <c r="D82" i="1" l="1"/>
  <c r="F82" i="1" s="1"/>
  <c r="H82" i="1" s="1"/>
  <c r="B83" i="1" s="1"/>
  <c r="C82" i="1"/>
  <c r="E82" i="1"/>
  <c r="D83" i="1" l="1"/>
  <c r="E83" i="1"/>
  <c r="F83" i="1" s="1"/>
  <c r="H83" i="1" s="1"/>
  <c r="B84" i="1" s="1"/>
  <c r="C83" i="1"/>
  <c r="E84" i="1" l="1"/>
  <c r="C84" i="1"/>
  <c r="D84" i="1"/>
  <c r="F84" i="1" s="1"/>
  <c r="H84" i="1" s="1"/>
  <c r="B85" i="1" s="1"/>
  <c r="F85" i="1" l="1"/>
  <c r="H85" i="1" s="1"/>
  <c r="B86" i="1" s="1"/>
  <c r="D85" i="1"/>
  <c r="E85" i="1"/>
  <c r="C85" i="1"/>
  <c r="C86" i="1" l="1"/>
  <c r="E86" i="1"/>
  <c r="D86" i="1"/>
  <c r="F86" i="1" s="1"/>
  <c r="H86" i="1" s="1"/>
  <c r="B87" i="1" s="1"/>
  <c r="E87" i="1" l="1"/>
  <c r="D87" i="1"/>
  <c r="F87" i="1" s="1"/>
  <c r="H87" i="1" s="1"/>
  <c r="B88" i="1" s="1"/>
  <c r="C87" i="1"/>
  <c r="C88" i="1" l="1"/>
  <c r="E88" i="1"/>
  <c r="D88" i="1"/>
  <c r="F88" i="1" s="1"/>
  <c r="H88" i="1" s="1"/>
  <c r="B89" i="1" s="1"/>
  <c r="D89" i="1" l="1"/>
  <c r="F89" i="1" s="1"/>
  <c r="H89" i="1" s="1"/>
  <c r="B90" i="1" s="1"/>
  <c r="E89" i="1"/>
  <c r="C89" i="1"/>
  <c r="D90" i="1" l="1"/>
  <c r="F90" i="1" s="1"/>
  <c r="H90" i="1" s="1"/>
  <c r="B91" i="1" s="1"/>
  <c r="C90" i="1"/>
  <c r="E90" i="1"/>
  <c r="D91" i="1" l="1"/>
  <c r="E91" i="1"/>
  <c r="F91" i="1" s="1"/>
  <c r="H91" i="1" s="1"/>
  <c r="B92" i="1" s="1"/>
  <c r="C91" i="1"/>
  <c r="D92" i="1" l="1"/>
  <c r="C92" i="1"/>
  <c r="E92" i="1"/>
  <c r="F92" i="1" s="1"/>
  <c r="H92" i="1" s="1"/>
  <c r="B93" i="1" s="1"/>
  <c r="D93" i="1" l="1"/>
  <c r="F93" i="1" s="1"/>
  <c r="H93" i="1" s="1"/>
  <c r="B94" i="1" s="1"/>
  <c r="C93" i="1"/>
  <c r="E93" i="1"/>
  <c r="E94" i="1" l="1"/>
  <c r="D94" i="1"/>
  <c r="F94" i="1" s="1"/>
  <c r="H94" i="1" s="1"/>
  <c r="B95" i="1" s="1"/>
  <c r="C94" i="1"/>
  <c r="D95" i="1" l="1"/>
  <c r="F95" i="1" s="1"/>
  <c r="H95" i="1" s="1"/>
  <c r="B96" i="1" s="1"/>
  <c r="E95" i="1"/>
  <c r="C95" i="1"/>
  <c r="E96" i="1" l="1"/>
  <c r="D96" i="1"/>
  <c r="F96" i="1" s="1"/>
  <c r="H96" i="1" s="1"/>
  <c r="B97" i="1" s="1"/>
  <c r="C96" i="1"/>
  <c r="C97" i="1" l="1"/>
  <c r="E97" i="1"/>
  <c r="D97" i="1"/>
  <c r="F97" i="1" s="1"/>
  <c r="H97" i="1" s="1"/>
  <c r="B98" i="1" s="1"/>
  <c r="E98" i="1" l="1"/>
  <c r="D98" i="1"/>
  <c r="F98" i="1" s="1"/>
  <c r="H98" i="1" s="1"/>
  <c r="B99" i="1" s="1"/>
  <c r="C98" i="1"/>
  <c r="D99" i="1" l="1"/>
  <c r="C99" i="1"/>
  <c r="E99" i="1"/>
  <c r="F99" i="1" s="1"/>
  <c r="H99" i="1" s="1"/>
  <c r="B100" i="1" s="1"/>
  <c r="E100" i="1" l="1"/>
  <c r="D100" i="1"/>
  <c r="F100" i="1" s="1"/>
  <c r="H100" i="1" s="1"/>
  <c r="B101" i="1" s="1"/>
  <c r="C100" i="1"/>
  <c r="D101" i="1" l="1"/>
  <c r="E101" i="1"/>
  <c r="F101" i="1" s="1"/>
  <c r="H101" i="1" s="1"/>
  <c r="B102" i="1" s="1"/>
  <c r="C101" i="1"/>
  <c r="E102" i="1" l="1"/>
  <c r="D102" i="1"/>
  <c r="F102" i="1" s="1"/>
  <c r="H102" i="1" s="1"/>
  <c r="B103" i="1" s="1"/>
  <c r="C102" i="1"/>
  <c r="E103" i="1" l="1"/>
  <c r="D103" i="1"/>
  <c r="F103" i="1" s="1"/>
  <c r="H103" i="1" s="1"/>
  <c r="B104" i="1" s="1"/>
  <c r="C103" i="1"/>
  <c r="E104" i="1" l="1"/>
  <c r="C104" i="1"/>
  <c r="D104" i="1"/>
  <c r="F104" i="1" s="1"/>
  <c r="H104" i="1" s="1"/>
  <c r="B105" i="1" s="1"/>
  <c r="D105" i="1" l="1"/>
  <c r="F105" i="1" s="1"/>
  <c r="H105" i="1" s="1"/>
  <c r="B106" i="1" s="1"/>
  <c r="E105" i="1"/>
  <c r="C105" i="1"/>
  <c r="D106" i="1" l="1"/>
  <c r="E106" i="1"/>
  <c r="F106" i="1" s="1"/>
  <c r="H106" i="1" s="1"/>
  <c r="B107" i="1" s="1"/>
  <c r="C106" i="1"/>
  <c r="E107" i="1" l="1"/>
  <c r="D107" i="1"/>
  <c r="F107" i="1" s="1"/>
  <c r="H107" i="1" s="1"/>
  <c r="B108" i="1" s="1"/>
  <c r="C107" i="1"/>
  <c r="E108" i="1" l="1"/>
  <c r="D108" i="1"/>
  <c r="F108" i="1" s="1"/>
  <c r="H108" i="1" s="1"/>
  <c r="B109" i="1" s="1"/>
  <c r="C108" i="1"/>
  <c r="D109" i="1" l="1"/>
  <c r="C109" i="1"/>
  <c r="E109" i="1"/>
  <c r="F109" i="1" s="1"/>
  <c r="H109" i="1" s="1"/>
  <c r="B110" i="1" s="1"/>
  <c r="E110" i="1" l="1"/>
  <c r="D110" i="1"/>
  <c r="F110" i="1" s="1"/>
  <c r="H110" i="1" s="1"/>
  <c r="B111" i="1" s="1"/>
  <c r="C110" i="1"/>
  <c r="D111" i="1" l="1"/>
  <c r="C111" i="1"/>
  <c r="E111" i="1"/>
  <c r="F111" i="1" s="1"/>
  <c r="H111" i="1" s="1"/>
  <c r="B112" i="1" s="1"/>
  <c r="E112" i="1" l="1"/>
  <c r="D112" i="1"/>
  <c r="F112" i="1" s="1"/>
  <c r="H112" i="1" s="1"/>
  <c r="B113" i="1" s="1"/>
  <c r="C112" i="1"/>
  <c r="E113" i="1" l="1"/>
  <c r="D113" i="1"/>
  <c r="F113" i="1" s="1"/>
  <c r="H113" i="1" s="1"/>
  <c r="B114" i="1" s="1"/>
  <c r="C113" i="1"/>
  <c r="E114" i="1" l="1"/>
  <c r="D114" i="1"/>
  <c r="F114" i="1" s="1"/>
  <c r="H114" i="1" s="1"/>
  <c r="B115" i="1" s="1"/>
  <c r="C114" i="1"/>
  <c r="E115" i="1" l="1"/>
  <c r="D115" i="1"/>
  <c r="F115" i="1" s="1"/>
  <c r="H115" i="1" s="1"/>
  <c r="B116" i="1" s="1"/>
  <c r="C115" i="1"/>
  <c r="E116" i="1" l="1"/>
  <c r="D116" i="1"/>
  <c r="C116" i="1"/>
  <c r="F116" i="1"/>
  <c r="H116" i="1" s="1"/>
  <c r="B117" i="1" s="1"/>
  <c r="E117" i="1" l="1"/>
  <c r="D117" i="1"/>
  <c r="F117" i="1" s="1"/>
  <c r="H117" i="1" s="1"/>
  <c r="B118" i="1" s="1"/>
  <c r="C117" i="1"/>
  <c r="C118" i="1" l="1"/>
  <c r="E118" i="1"/>
  <c r="D118" i="1"/>
  <c r="F118" i="1" s="1"/>
  <c r="H118" i="1" s="1"/>
  <c r="B119" i="1" s="1"/>
  <c r="D119" i="1" l="1"/>
  <c r="C119" i="1"/>
  <c r="E119" i="1"/>
  <c r="F119" i="1" s="1"/>
  <c r="H119" i="1" s="1"/>
  <c r="B120" i="1" s="1"/>
  <c r="D120" i="1" l="1"/>
  <c r="E120" i="1"/>
  <c r="F120" i="1" s="1"/>
  <c r="H120" i="1" s="1"/>
  <c r="B121" i="1" s="1"/>
  <c r="C120" i="1"/>
  <c r="D121" i="1" l="1"/>
  <c r="E121" i="1"/>
  <c r="F121" i="1" s="1"/>
  <c r="H121" i="1" s="1"/>
  <c r="B122" i="1" s="1"/>
  <c r="C121" i="1"/>
  <c r="E122" i="1" l="1"/>
  <c r="D122" i="1"/>
  <c r="F122" i="1" s="1"/>
  <c r="H122" i="1" s="1"/>
  <c r="B123" i="1" s="1"/>
  <c r="C122" i="1"/>
  <c r="D123" i="1" l="1"/>
  <c r="C123" i="1"/>
  <c r="E123" i="1"/>
  <c r="F123" i="1" s="1"/>
  <c r="H123" i="1" s="1"/>
  <c r="B124" i="1" s="1"/>
  <c r="E124" i="1" l="1"/>
  <c r="D124" i="1"/>
  <c r="F124" i="1" s="1"/>
  <c r="H124" i="1" s="1"/>
  <c r="B125" i="1" s="1"/>
  <c r="C124" i="1"/>
  <c r="E125" i="1" l="1"/>
  <c r="D125" i="1"/>
  <c r="F125" i="1" s="1"/>
  <c r="H125" i="1" s="1"/>
  <c r="B126" i="1" s="1"/>
  <c r="C125" i="1"/>
  <c r="C126" i="1" l="1"/>
  <c r="E126" i="1"/>
  <c r="D126" i="1"/>
  <c r="F126" i="1" s="1"/>
  <c r="H126" i="1" s="1"/>
  <c r="B127" i="1" s="1"/>
  <c r="E127" i="1" l="1"/>
  <c r="D127" i="1"/>
  <c r="F127" i="1" s="1"/>
  <c r="H127" i="1" s="1"/>
  <c r="B128" i="1" s="1"/>
  <c r="C127" i="1"/>
  <c r="D128" i="1" l="1"/>
  <c r="F128" i="1" s="1"/>
  <c r="H128" i="1" s="1"/>
  <c r="B129" i="1" s="1"/>
  <c r="C128" i="1"/>
  <c r="E128" i="1"/>
  <c r="D129" i="1" l="1"/>
  <c r="C129" i="1"/>
  <c r="E129" i="1"/>
  <c r="F129" i="1" s="1"/>
  <c r="H129" i="1" s="1"/>
  <c r="B130" i="1" s="1"/>
  <c r="E130" i="1" l="1"/>
  <c r="D130" i="1"/>
  <c r="C130" i="1"/>
  <c r="F130" i="1"/>
  <c r="H130" i="1" s="1"/>
  <c r="B131" i="1" s="1"/>
  <c r="D131" i="1" l="1"/>
  <c r="E131" i="1"/>
  <c r="F131" i="1" s="1"/>
  <c r="H131" i="1" s="1"/>
  <c r="B132" i="1" s="1"/>
  <c r="C131" i="1"/>
  <c r="F132" i="1" l="1"/>
  <c r="E132" i="1"/>
  <c r="D132" i="1"/>
  <c r="C132" i="1"/>
  <c r="H132" i="1"/>
  <c r="B133" i="1" s="1"/>
  <c r="H133" i="1" l="1"/>
  <c r="B134" i="1" s="1"/>
  <c r="E133" i="1"/>
  <c r="F133" i="1"/>
  <c r="C133" i="1"/>
  <c r="D133" i="1"/>
  <c r="F134" i="1" l="1"/>
  <c r="D134" i="1"/>
  <c r="H134" i="1"/>
  <c r="B135" i="1" s="1"/>
  <c r="E134" i="1"/>
  <c r="C134" i="1"/>
  <c r="H135" i="1" l="1"/>
  <c r="B136" i="1" s="1"/>
  <c r="F135" i="1"/>
  <c r="D135" i="1"/>
  <c r="E135" i="1"/>
  <c r="C135" i="1"/>
  <c r="H136" i="1" l="1"/>
  <c r="B137" i="1" s="1"/>
  <c r="F136" i="1"/>
  <c r="E136" i="1"/>
  <c r="D136" i="1"/>
  <c r="C136" i="1"/>
  <c r="D137" i="1" l="1"/>
  <c r="C137" i="1"/>
  <c r="H137" i="1"/>
  <c r="B138" i="1" s="1"/>
  <c r="F137" i="1"/>
  <c r="E137" i="1"/>
  <c r="H138" i="1" l="1"/>
  <c r="B139" i="1" s="1"/>
  <c r="F138" i="1"/>
  <c r="E138" i="1"/>
  <c r="D138" i="1"/>
  <c r="C138" i="1"/>
  <c r="D139" i="1" l="1"/>
  <c r="C139" i="1"/>
  <c r="F139" i="1"/>
  <c r="H139" i="1"/>
  <c r="B140" i="1" s="1"/>
  <c r="E139" i="1"/>
  <c r="H140" i="1" l="1"/>
  <c r="B141" i="1" s="1"/>
  <c r="C140" i="1"/>
  <c r="E140" i="1"/>
  <c r="F140" i="1"/>
  <c r="D140" i="1"/>
  <c r="D141" i="1" l="1"/>
  <c r="H141" i="1"/>
  <c r="B142" i="1" s="1"/>
  <c r="F141" i="1"/>
  <c r="E141" i="1"/>
  <c r="C141" i="1"/>
  <c r="F142" i="1" l="1"/>
  <c r="E142" i="1"/>
  <c r="D142" i="1"/>
  <c r="C142" i="1"/>
  <c r="H142" i="1"/>
  <c r="B143" i="1" s="1"/>
  <c r="H143" i="1" l="1"/>
  <c r="B144" i="1" s="1"/>
  <c r="F143" i="1"/>
  <c r="E143" i="1"/>
  <c r="C143" i="1"/>
  <c r="D143" i="1"/>
  <c r="F144" i="1" l="1"/>
  <c r="E144" i="1"/>
  <c r="D144" i="1"/>
  <c r="C144" i="1"/>
  <c r="H144" i="1"/>
  <c r="B145" i="1" s="1"/>
  <c r="H145" i="1" l="1"/>
  <c r="B146" i="1" s="1"/>
  <c r="F145" i="1"/>
  <c r="D145" i="1"/>
  <c r="E145" i="1"/>
  <c r="C145" i="1"/>
  <c r="H146" i="1" l="1"/>
  <c r="B147" i="1" s="1"/>
  <c r="F146" i="1"/>
  <c r="E146" i="1"/>
  <c r="D146" i="1"/>
  <c r="C146" i="1"/>
  <c r="H147" i="1" l="1"/>
  <c r="B148" i="1" s="1"/>
  <c r="F147" i="1"/>
  <c r="D147" i="1"/>
  <c r="E147" i="1"/>
  <c r="C147" i="1"/>
  <c r="F148" i="1" l="1"/>
  <c r="H148" i="1"/>
  <c r="B149" i="1" s="1"/>
  <c r="E148" i="1"/>
  <c r="D148" i="1"/>
  <c r="C148" i="1"/>
  <c r="D149" i="1" l="1"/>
  <c r="C149" i="1"/>
  <c r="H149" i="1"/>
  <c r="B150" i="1" s="1"/>
  <c r="F149" i="1"/>
  <c r="E149" i="1"/>
  <c r="H150" i="1" l="1"/>
  <c r="B151" i="1" s="1"/>
  <c r="F150" i="1"/>
  <c r="E150" i="1"/>
  <c r="C150" i="1"/>
  <c r="D150" i="1"/>
  <c r="D151" i="1" l="1"/>
  <c r="E151" i="1"/>
  <c r="C151" i="1"/>
  <c r="H151" i="1"/>
  <c r="B152" i="1" s="1"/>
  <c r="F151" i="1"/>
  <c r="F152" i="1" l="1"/>
  <c r="E152" i="1"/>
  <c r="D152" i="1"/>
  <c r="C152" i="1"/>
  <c r="H152" i="1"/>
  <c r="B153" i="1" s="1"/>
  <c r="F153" i="1" l="1"/>
  <c r="H153" i="1"/>
  <c r="B154" i="1" s="1"/>
  <c r="E153" i="1"/>
  <c r="D153" i="1"/>
  <c r="C153" i="1"/>
  <c r="F154" i="1" l="1"/>
  <c r="C154" i="1"/>
  <c r="H154" i="1"/>
  <c r="B155" i="1" s="1"/>
  <c r="E154" i="1"/>
  <c r="D154" i="1"/>
  <c r="H155" i="1" l="1"/>
  <c r="B156" i="1" s="1"/>
  <c r="F155" i="1"/>
  <c r="D155" i="1"/>
  <c r="E155" i="1"/>
  <c r="C155" i="1"/>
  <c r="F156" i="1" l="1"/>
  <c r="E156" i="1"/>
  <c r="D156" i="1"/>
  <c r="C156" i="1"/>
  <c r="H156" i="1"/>
  <c r="B157" i="1" s="1"/>
  <c r="H157" i="1" l="1"/>
  <c r="B158" i="1" s="1"/>
  <c r="F157" i="1"/>
  <c r="E157" i="1"/>
  <c r="D157" i="1"/>
  <c r="C157" i="1"/>
  <c r="F158" i="1" l="1"/>
  <c r="H158" i="1"/>
  <c r="B159" i="1" s="1"/>
  <c r="C158" i="1"/>
  <c r="E158" i="1"/>
  <c r="D158" i="1"/>
  <c r="D159" i="1" l="1"/>
  <c r="C159" i="1"/>
  <c r="E159" i="1"/>
  <c r="F159" i="1"/>
  <c r="H159" i="1"/>
  <c r="B160" i="1" s="1"/>
  <c r="H160" i="1" l="1"/>
  <c r="B161" i="1" s="1"/>
  <c r="F160" i="1"/>
  <c r="E160" i="1"/>
  <c r="D160" i="1"/>
  <c r="C160" i="1"/>
  <c r="D161" i="1" l="1"/>
  <c r="H161" i="1"/>
  <c r="B162" i="1" s="1"/>
  <c r="F161" i="1"/>
  <c r="E161" i="1"/>
  <c r="C161" i="1"/>
  <c r="F162" i="1" l="1"/>
  <c r="E162" i="1"/>
  <c r="D162" i="1"/>
  <c r="C162" i="1"/>
  <c r="H162" i="1"/>
  <c r="B163" i="1" s="1"/>
  <c r="H163" i="1" l="1"/>
  <c r="B164" i="1" s="1"/>
  <c r="D163" i="1"/>
  <c r="F163" i="1"/>
  <c r="E163" i="1"/>
  <c r="C163" i="1"/>
  <c r="F164" i="1" l="1"/>
  <c r="H164" i="1"/>
  <c r="B165" i="1" s="1"/>
  <c r="E164" i="1"/>
  <c r="D164" i="1"/>
  <c r="C164" i="1"/>
  <c r="H165" i="1" l="1"/>
  <c r="B166" i="1" s="1"/>
  <c r="F165" i="1"/>
  <c r="E165" i="1"/>
  <c r="D165" i="1"/>
  <c r="C165" i="1"/>
  <c r="D166" i="1" l="1"/>
  <c r="C166" i="1"/>
  <c r="F166" i="1"/>
  <c r="H166" i="1"/>
  <c r="B167" i="1" s="1"/>
  <c r="E166" i="1"/>
  <c r="F167" i="1" l="1"/>
  <c r="H167" i="1"/>
  <c r="B168" i="1" s="1"/>
  <c r="E167" i="1"/>
  <c r="D167" i="1"/>
  <c r="C167" i="1"/>
  <c r="H168" i="1" l="1"/>
  <c r="B169" i="1" s="1"/>
  <c r="F168" i="1"/>
  <c r="D168" i="1"/>
  <c r="C168" i="1"/>
  <c r="E168" i="1"/>
  <c r="D169" i="1" l="1"/>
  <c r="C169" i="1"/>
  <c r="H169" i="1"/>
  <c r="B170" i="1" s="1"/>
  <c r="F169" i="1"/>
  <c r="E169" i="1"/>
  <c r="F170" i="1" l="1"/>
  <c r="E170" i="1"/>
  <c r="D170" i="1"/>
  <c r="C170" i="1"/>
  <c r="H170" i="1"/>
  <c r="B171" i="1" s="1"/>
  <c r="D171" i="1" l="1"/>
  <c r="H171" i="1"/>
  <c r="B172" i="1" s="1"/>
  <c r="F171" i="1"/>
  <c r="C171" i="1"/>
  <c r="E171" i="1"/>
  <c r="F172" i="1" l="1"/>
  <c r="E172" i="1"/>
  <c r="D172" i="1"/>
  <c r="C172" i="1"/>
  <c r="H172" i="1"/>
  <c r="B173" i="1" s="1"/>
  <c r="E173" i="1" l="1"/>
  <c r="D173" i="1"/>
  <c r="C173" i="1"/>
  <c r="F173" i="1"/>
  <c r="H173" i="1"/>
  <c r="B174" i="1" s="1"/>
  <c r="F174" i="1" l="1"/>
  <c r="H174" i="1"/>
  <c r="B175" i="1" s="1"/>
  <c r="E174" i="1"/>
  <c r="D174" i="1"/>
  <c r="C174" i="1"/>
  <c r="H175" i="1" l="1"/>
  <c r="B176" i="1" s="1"/>
  <c r="F175" i="1"/>
  <c r="E175" i="1"/>
  <c r="D175" i="1"/>
  <c r="C175" i="1"/>
  <c r="H176" i="1" l="1"/>
  <c r="B177" i="1" s="1"/>
  <c r="F176" i="1"/>
  <c r="C176" i="1"/>
  <c r="E176" i="1"/>
  <c r="D176" i="1"/>
  <c r="H177" i="1" l="1"/>
  <c r="B178" i="1" s="1"/>
  <c r="D177" i="1"/>
  <c r="F177" i="1"/>
  <c r="E177" i="1"/>
  <c r="C177" i="1"/>
  <c r="F178" i="1" l="1"/>
  <c r="H178" i="1"/>
  <c r="B179" i="1" s="1"/>
  <c r="E178" i="1"/>
  <c r="C178" i="1"/>
  <c r="D178" i="1"/>
  <c r="D179" i="1" l="1"/>
  <c r="C179" i="1"/>
  <c r="H179" i="1"/>
  <c r="B180" i="1" s="1"/>
  <c r="F179" i="1"/>
  <c r="E179" i="1"/>
  <c r="D180" i="1" l="1"/>
  <c r="E180" i="1"/>
  <c r="C180" i="1"/>
  <c r="H180" i="1"/>
  <c r="B181" i="1" s="1"/>
  <c r="F180" i="1"/>
  <c r="D181" i="1" l="1"/>
  <c r="H181" i="1"/>
  <c r="B182" i="1" s="1"/>
  <c r="F181" i="1"/>
  <c r="E181" i="1"/>
  <c r="C181" i="1"/>
  <c r="F182" i="1" l="1"/>
  <c r="E182" i="1"/>
  <c r="D182" i="1"/>
  <c r="C182" i="1"/>
  <c r="H182" i="1"/>
  <c r="B183" i="1" s="1"/>
  <c r="F183" i="1" l="1"/>
  <c r="D183" i="1"/>
  <c r="C183" i="1"/>
  <c r="E183" i="1"/>
  <c r="H183" i="1"/>
  <c r="B184" i="1" s="1"/>
  <c r="F184" i="1" l="1"/>
  <c r="H184" i="1"/>
  <c r="B185" i="1" s="1"/>
  <c r="E184" i="1"/>
  <c r="D184" i="1"/>
  <c r="C184" i="1"/>
  <c r="H185" i="1" l="1"/>
  <c r="B186" i="1" s="1"/>
  <c r="F185" i="1"/>
  <c r="E185" i="1"/>
  <c r="D185" i="1"/>
  <c r="C185" i="1"/>
  <c r="D186" i="1" l="1"/>
  <c r="H186" i="1"/>
  <c r="B187" i="1" s="1"/>
  <c r="F186" i="1"/>
  <c r="E186" i="1"/>
  <c r="C186" i="1"/>
  <c r="E187" i="1" l="1"/>
  <c r="H187" i="1"/>
  <c r="B188" i="1" s="1"/>
  <c r="F187" i="1"/>
  <c r="D187" i="1"/>
  <c r="C187" i="1"/>
  <c r="H188" i="1" l="1"/>
  <c r="B189" i="1" s="1"/>
  <c r="F188" i="1"/>
  <c r="C188" i="1"/>
  <c r="E188" i="1"/>
  <c r="D188" i="1"/>
  <c r="D189" i="1" l="1"/>
  <c r="C189" i="1"/>
  <c r="H189" i="1"/>
  <c r="B190" i="1" s="1"/>
  <c r="F189" i="1"/>
  <c r="E189" i="1"/>
  <c r="D190" i="1" l="1"/>
  <c r="F190" i="1"/>
  <c r="E190" i="1"/>
  <c r="C190" i="1"/>
  <c r="H190" i="1"/>
  <c r="B191" i="1" s="1"/>
  <c r="D191" i="1" l="1"/>
  <c r="H191" i="1"/>
  <c r="B192" i="1" s="1"/>
  <c r="F191" i="1"/>
  <c r="C191" i="1"/>
  <c r="E191" i="1"/>
  <c r="F192" i="1" l="1"/>
  <c r="E192" i="1"/>
  <c r="D192" i="1"/>
  <c r="C192" i="1"/>
  <c r="H192" i="1"/>
  <c r="B193" i="1" s="1"/>
  <c r="F193" i="1" l="1"/>
  <c r="E193" i="1"/>
  <c r="D193" i="1"/>
  <c r="C193" i="1"/>
  <c r="H193" i="1"/>
  <c r="B194" i="1" s="1"/>
  <c r="F194" i="1" l="1"/>
  <c r="H194" i="1"/>
  <c r="B195" i="1" s="1"/>
  <c r="E194" i="1"/>
  <c r="D194" i="1"/>
  <c r="C194" i="1"/>
  <c r="H195" i="1" l="1"/>
  <c r="B196" i="1" s="1"/>
  <c r="F195" i="1"/>
  <c r="E195" i="1"/>
  <c r="D195" i="1"/>
  <c r="C195" i="1"/>
  <c r="C196" i="1" l="1"/>
  <c r="H196" i="1"/>
  <c r="B197" i="1" s="1"/>
  <c r="F196" i="1"/>
  <c r="E196" i="1"/>
  <c r="D196" i="1"/>
  <c r="H197" i="1" l="1"/>
  <c r="B198" i="1" s="1"/>
  <c r="F197" i="1"/>
  <c r="E197" i="1"/>
  <c r="D197" i="1"/>
  <c r="C197" i="1"/>
  <c r="H198" i="1" l="1"/>
  <c r="F198" i="1"/>
  <c r="F199" i="1" s="1"/>
  <c r="E198" i="1"/>
  <c r="E199" i="1" s="1"/>
  <c r="G13" i="1" s="1"/>
  <c r="G7" i="1" s="1"/>
  <c r="D198" i="1"/>
  <c r="D199" i="1" s="1"/>
  <c r="C198" i="1"/>
  <c r="G15" i="1"/>
</calcChain>
</file>

<file path=xl/sharedStrings.xml><?xml version="1.0" encoding="utf-8"?>
<sst xmlns="http://schemas.openxmlformats.org/spreadsheetml/2006/main" count="30" uniqueCount="30">
  <si>
    <t>ZINS- UND TILGUNGSPLAN</t>
  </si>
  <si>
    <t>Annuitätendarlehen · Finanzierungsübersicht mit Tilgungsverlauf · Geschäftsjahr 2026</t>
  </si>
  <si>
    <t>DARLEHENSBETRAG</t>
  </si>
  <si>
    <t>MONATLICHE RATE</t>
  </si>
  <si>
    <t>Ø-ZINSSATZ P.A.</t>
  </si>
  <si>
    <t>GESAMTAUFWAND</t>
  </si>
  <si>
    <t>Darlehensdaten</t>
  </si>
  <si>
    <t>Kennzahlen</t>
  </si>
  <si>
    <t>Darlehensbetrag</t>
  </si>
  <si>
    <t>Anzahl Raten</t>
  </si>
  <si>
    <t>Sollzins p. a.</t>
  </si>
  <si>
    <t>Zinssatz/Monat</t>
  </si>
  <si>
    <t>Laufzeit (Jahre)</t>
  </si>
  <si>
    <t>Summe Zinsen</t>
  </si>
  <si>
    <t>Zahlungen/Jahr</t>
  </si>
  <si>
    <t>Letzte Zahlung</t>
  </si>
  <si>
    <t>Beginn</t>
  </si>
  <si>
    <t>Effektive Laufzeit</t>
  </si>
  <si>
    <t>Gelbe/goldene Felder ausfüllen. Alle Kennzahlen und der Tilgungsplan berechnen sich automatisch. Sondertilgung je Monat in Spalte «Sondertilgung» möglich.</t>
  </si>
  <si>
    <t xml:space="preserve">  Eingabe</t>
  </si>
  <si>
    <t xml:space="preserve">  Automatisch</t>
  </si>
  <si>
    <t>Nr.</t>
  </si>
  <si>
    <t>Fällig am</t>
  </si>
  <si>
    <t>Rate</t>
  </si>
  <si>
    <t>Zinsanteil</t>
  </si>
  <si>
    <t>Tilgungsanteil</t>
  </si>
  <si>
    <t>Sondertilgung</t>
  </si>
  <si>
    <t>Restschuld</t>
  </si>
  <si>
    <t>Summe</t>
  </si>
  <si>
    <t>Hinweis: Alle Werte sind Beispieldaten und frei erfunden. Keine Finanzberatung. Generische Vorlage – Geschäftsjahr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</si>
</sst>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&quot; €&quot;"/>
    <numFmt numFmtId="165" formatCode="#,##0.00&quot; €&quot;"/>
    <numFmt numFmtId="166" formatCode="0.000%"/>
    <numFmt numFmtId="167" formatCode="mm\.yyyy"/>
    <numFmt numFmtId="168" formatCode="dd\.mm\.yyyy"/>
  </numFmts>
  <fonts count="16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sz val="10.5"/>
      <color rgb="FFDEE3EC"/>
      <name val="Calibri"/>
      <charset val="1"/>
    </font>
    <font>
      <b/>
      <sz val="8.5"/>
      <color rgb="FFFFFFFF"/>
      <name val="Calibri"/>
      <charset val="1"/>
    </font>
    <font>
      <b/>
      <sz val="15"/>
      <color rgb="FFFFFFFF"/>
      <name val="Calibri"/>
      <charset val="1"/>
    </font>
    <font>
      <b/>
      <sz val="12"/>
      <color rgb="FF33415C"/>
      <name val="Calibri"/>
      <charset val="1"/>
    </font>
    <font>
      <sz val="10"/>
      <color rgb="FF72736F"/>
      <name val="Calibri"/>
      <charset val="1"/>
    </font>
    <font>
      <b/>
      <sz val="11"/>
      <color rgb="FF2E2E30"/>
      <name val="Calibri"/>
      <charset val="1"/>
    </font>
    <font>
      <b/>
      <sz val="11"/>
      <color rgb="FF33415C"/>
      <name val="Calibri"/>
      <charset val="1"/>
    </font>
    <font>
      <i/>
      <sz val="9.5"/>
      <color rgb="FF72736F"/>
      <name val="Calibri"/>
      <charset val="1"/>
    </font>
    <font>
      <sz val="9"/>
      <color rgb="FF2E2E30"/>
      <name val="Calibri"/>
      <charset val="1"/>
    </font>
    <font>
      <b/>
      <sz val="10.5"/>
      <color rgb="FFFFFFFF"/>
      <name val="Calibri"/>
      <charset val="1"/>
    </font>
    <font>
      <sz val="10.5"/>
      <color rgb="FF2E2E30"/>
      <name val="Calibri"/>
      <charset val="1"/>
    </font>
    <font>
      <b/>
      <sz val="10.5"/>
      <color rgb="FF33415C"/>
      <name val="Calibri"/>
      <charset val="1"/>
    </font>
    <font>
      <b/>
      <sz val="11"/>
      <color rgb="FFFFFFFF"/>
      <name val="Calibri"/>
      <charset val="1"/>
    </font>
    <font>
      <i/>
      <sz val="8.5"/>
      <color rgb="FF72736F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26314A"/>
        <bgColor rgb="FF2E2E30"/>
      </patternFill>
    </fill>
    <fill>
      <patternFill patternType="solid">
        <fgColor rgb="FFC1633D"/>
        <bgColor rgb="FF9E4E2E"/>
      </patternFill>
    </fill>
    <fill>
      <patternFill patternType="solid">
        <fgColor rgb="FF33415C"/>
        <bgColor rgb="FF26314A"/>
      </patternFill>
    </fill>
    <fill>
      <patternFill patternType="solid">
        <fgColor rgb="FF9E4E2E"/>
        <bgColor rgb="FFC1633D"/>
      </patternFill>
    </fill>
    <fill>
      <patternFill patternType="solid">
        <fgColor rgb="FF8C7B5A"/>
        <bgColor rgb="FF72736F"/>
      </patternFill>
    </fill>
    <fill>
      <patternFill patternType="solid">
        <fgColor rgb="FFEFE6D6"/>
        <bgColor rgb="FFF2F0EC"/>
      </patternFill>
    </fill>
    <fill>
      <patternFill patternType="solid">
        <fgColor rgb="FFF2F0EC"/>
        <bgColor rgb="FFFBF4E2"/>
      </patternFill>
    </fill>
    <fill>
      <patternFill patternType="solid">
        <fgColor rgb="FFFFFFFF"/>
        <bgColor rgb="FFFBF4E2"/>
      </patternFill>
    </fill>
    <fill>
      <patternFill patternType="solid">
        <fgColor rgb="FFFBF4E2"/>
        <bgColor rgb="FFF2F0EC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C1633D"/>
      </bottom>
      <diagonal/>
    </border>
    <border>
      <left style="thin">
        <color rgb="FFD8D3CB"/>
      </left>
      <right style="thin">
        <color rgb="FFD8D3CB"/>
      </right>
      <top style="thin">
        <color rgb="FFD8D3CB"/>
      </top>
      <bottom style="thin">
        <color rgb="FFD8D3CB"/>
      </bottom>
      <diagonal/>
    </border>
    <border>
      <left style="thin">
        <color rgb="FF33415C"/>
      </left>
      <right style="thin">
        <color rgb="FF33415C"/>
      </right>
      <top style="thin">
        <color rgb="FF33415C"/>
      </top>
      <bottom style="thin">
        <color rgb="FF33415C"/>
      </bottom>
      <diagonal/>
    </border>
    <border>
      <left style="thin">
        <color rgb="FF26314A"/>
      </left>
      <right style="thin">
        <color rgb="FF26314A"/>
      </right>
      <top style="thin">
        <color rgb="FF26314A"/>
      </top>
      <bottom style="thin">
        <color rgb="FF26314A"/>
      </bottom>
      <diagonal/>
    </border>
  </borders>
  <cellStyleXfs count="1">
    <xf numFmtId="0" fontId="0" fillId="0" borderId="0"/>
  </cellStyleXfs>
  <cellXfs count="40">
    <xf numFmtId="0" fontId="0" fillId="0" borderId="0" xfId="0"/>
    <xf numFmtId="167" fontId="8" fillId="8" borderId="2" xfId="0" applyNumberFormat="1" applyFont="1" applyFill="1" applyBorder="1" applyAlignment="1">
      <alignment horizontal="right" vertical="center"/>
    </xf>
    <xf numFmtId="165" fontId="8" fillId="8" borderId="2" xfId="0" applyNumberFormat="1" applyFont="1" applyFill="1" applyBorder="1" applyAlignment="1">
      <alignment horizontal="right" vertical="center"/>
    </xf>
    <xf numFmtId="1" fontId="7" fillId="7" borderId="2" xfId="0" applyNumberFormat="1" applyFont="1" applyFill="1" applyBorder="1" applyAlignment="1">
      <alignment horizontal="right" vertical="center"/>
    </xf>
    <xf numFmtId="166" fontId="8" fillId="8" borderId="2" xfId="0" applyNumberFormat="1" applyFont="1" applyFill="1" applyBorder="1" applyAlignment="1">
      <alignment horizontal="right" vertical="center"/>
    </xf>
    <xf numFmtId="10" fontId="7" fillId="7" borderId="2" xfId="0" applyNumberFormat="1" applyFont="1" applyFill="1" applyBorder="1" applyAlignment="1">
      <alignment horizontal="right" vertical="center"/>
    </xf>
    <xf numFmtId="1" fontId="8" fillId="8" borderId="2" xfId="0" applyNumberFormat="1" applyFont="1" applyFill="1" applyBorder="1" applyAlignment="1">
      <alignment horizontal="right" vertical="center"/>
    </xf>
    <xf numFmtId="164" fontId="7" fillId="7" borderId="2" xfId="0" applyNumberFormat="1" applyFont="1" applyFill="1" applyBorder="1" applyAlignment="1">
      <alignment horizontal="right" vertical="center"/>
    </xf>
    <xf numFmtId="165" fontId="4" fillId="5" borderId="0" xfId="0" applyNumberFormat="1" applyFont="1" applyFill="1" applyAlignment="1">
      <alignment horizontal="left" vertical="center" indent="1"/>
    </xf>
    <xf numFmtId="164" fontId="4" fillId="4" borderId="0" xfId="0" applyNumberFormat="1" applyFont="1" applyFill="1" applyAlignment="1">
      <alignment horizontal="left" vertical="center" indent="1"/>
    </xf>
    <xf numFmtId="0" fontId="3" fillId="5" borderId="0" xfId="0" applyFont="1" applyFill="1" applyAlignment="1">
      <alignment horizontal="left" vertical="center" indent="1"/>
    </xf>
    <xf numFmtId="0" fontId="3" fillId="4" borderId="0" xfId="0" applyFont="1" applyFill="1" applyAlignment="1">
      <alignment horizontal="left" vertical="center" indent="1"/>
    </xf>
    <xf numFmtId="0" fontId="3" fillId="6" borderId="0" xfId="0" applyFont="1" applyFill="1" applyAlignment="1">
      <alignment horizontal="left" vertical="center" indent="1"/>
    </xf>
    <xf numFmtId="10" fontId="4" fillId="6" borderId="0" xfId="0" applyNumberFormat="1" applyFont="1" applyFill="1" applyAlignment="1">
      <alignment horizontal="left" vertical="center" indent="1"/>
    </xf>
    <xf numFmtId="0" fontId="5" fillId="0" borderId="1" xfId="0" applyFont="1" applyBorder="1" applyAlignment="1">
      <alignment horizontal="left" vertical="center"/>
    </xf>
    <xf numFmtId="0" fontId="0" fillId="0" borderId="1" xfId="0" applyBorder="1"/>
    <xf numFmtId="0" fontId="6" fillId="0" borderId="0" xfId="0" applyFont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168" fontId="12" fillId="8" borderId="2" xfId="0" applyNumberFormat="1" applyFont="1" applyFill="1" applyBorder="1" applyAlignment="1">
      <alignment horizontal="center" vertical="center" wrapText="1"/>
    </xf>
    <xf numFmtId="165" fontId="12" fillId="8" borderId="2" xfId="0" applyNumberFormat="1" applyFont="1" applyFill="1" applyBorder="1" applyAlignment="1">
      <alignment horizontal="right" vertical="center"/>
    </xf>
    <xf numFmtId="165" fontId="12" fillId="7" borderId="2" xfId="0" applyNumberFormat="1" applyFont="1" applyFill="1" applyBorder="1" applyAlignment="1">
      <alignment horizontal="right" vertical="center"/>
    </xf>
    <xf numFmtId="165" fontId="13" fillId="8" borderId="2" xfId="0" applyNumberFormat="1" applyFont="1" applyFill="1" applyBorder="1" applyAlignment="1">
      <alignment horizontal="right" vertical="center"/>
    </xf>
    <xf numFmtId="0" fontId="6" fillId="9" borderId="2" xfId="0" applyFont="1" applyFill="1" applyBorder="1" applyAlignment="1">
      <alignment horizontal="center" vertical="center" wrapText="1"/>
    </xf>
    <xf numFmtId="168" fontId="12" fillId="9" borderId="2" xfId="0" applyNumberFormat="1" applyFont="1" applyFill="1" applyBorder="1" applyAlignment="1">
      <alignment horizontal="center" vertical="center" wrapText="1"/>
    </xf>
    <xf numFmtId="165" fontId="12" fillId="9" borderId="2" xfId="0" applyNumberFormat="1" applyFont="1" applyFill="1" applyBorder="1" applyAlignment="1">
      <alignment horizontal="right" vertical="center"/>
    </xf>
    <xf numFmtId="165" fontId="12" fillId="10" borderId="2" xfId="0" applyNumberFormat="1" applyFont="1" applyFill="1" applyBorder="1" applyAlignment="1">
      <alignment horizontal="right" vertical="center"/>
    </xf>
    <xf numFmtId="165" fontId="13" fillId="9" borderId="2" xfId="0" applyNumberFormat="1" applyFont="1" applyFill="1" applyBorder="1" applyAlignment="1">
      <alignment horizontal="right" vertical="center"/>
    </xf>
    <xf numFmtId="165" fontId="11" fillId="2" borderId="4" xfId="0" applyNumberFormat="1" applyFont="1" applyFill="1" applyBorder="1" applyAlignment="1">
      <alignment horizontal="right" vertical="center"/>
    </xf>
    <xf numFmtId="0" fontId="0" fillId="2" borderId="4" xfId="0" applyFill="1" applyBorder="1"/>
    <xf numFmtId="168" fontId="7" fillId="7" borderId="2" xfId="0" applyNumberFormat="1" applyFont="1" applyFill="1" applyBorder="1" applyAlignment="1">
      <alignment horizontal="right" vertical="center"/>
    </xf>
    <xf numFmtId="49" fontId="8" fillId="8" borderId="2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14" fillId="2" borderId="0" xfId="0" applyFont="1" applyFill="1" applyAlignment="1">
      <alignment horizontal="right" vertical="center" indent="1"/>
    </xf>
    <xf numFmtId="0" fontId="1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3" borderId="0" xfId="0" applyFill="1" applyAlignment="1">
      <alignment horizontal="center"/>
    </xf>
  </cellXfs>
  <cellStyles count="1">
    <cellStyle name="Standard" xfId="0" builtinId="0"/>
  </cellStyles>
  <dxfs count="2">
    <dxf>
      <font>
        <b/>
        <color rgb="FFC1633D"/>
        <name val="Calibri"/>
        <charset val="1"/>
      </font>
    </dxf>
    <dxf>
      <font>
        <b/>
        <color rgb="FF33415C"/>
        <name val="Calibri"/>
        <charset val="1"/>
      </font>
      <fill>
        <patternFill>
          <bgColor rgb="FFE0D2B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78787"/>
      <rgbColor rgb="FF9999FF"/>
      <rgbColor rgb="FF993366"/>
      <rgbColor rgb="FFFBF4E2"/>
      <rgbColor rgb="FFDEE3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0EC"/>
      <rgbColor rgb="FFEFE6D6"/>
      <rgbColor rgb="FFFFFF99"/>
      <rgbColor rgb="FFD8D3CB"/>
      <rgbColor rgb="FFFF99CC"/>
      <rgbColor rgb="FFCC99FF"/>
      <rgbColor rgb="FFE0D2B8"/>
      <rgbColor rgb="FF3366FF"/>
      <rgbColor rgb="FF33CCCC"/>
      <rgbColor rgb="FF99CC00"/>
      <rgbColor rgb="FFFFCC00"/>
      <rgbColor rgb="FFFF9900"/>
      <rgbColor rgb="FFC1633D"/>
      <rgbColor rgb="FF72736F"/>
      <rgbColor rgb="FF8C7B5A"/>
      <rgbColor rgb="FF26314A"/>
      <rgbColor rgb="FF339966"/>
      <rgbColor rgb="FF003300"/>
      <rgbColor rgb="FF333300"/>
      <rgbColor rgb="FF9E4E2E"/>
      <rgbColor rgb="FF993366"/>
      <rgbColor rgb="FF33415C"/>
      <rgbColor rgb="FF2E2E3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Restschuldverlauf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areaChart>
        <c:grouping val="standard"/>
        <c:varyColors val="1"/>
        <c:ser>
          <c:idx val="0"/>
          <c:order val="0"/>
          <c:tx>
            <c:strRef>
              <c:f>Tilgungsplan!$H$18</c:f>
              <c:strCache>
                <c:ptCount val="1"/>
                <c:pt idx="0">
                  <c:v>Restschuld</c:v>
                </c:pt>
              </c:strCache>
            </c:strRef>
          </c:tx>
          <c:spPr>
            <a:solidFill>
              <a:srgbClr val="C1633D"/>
            </a:solidFill>
            <a:ln w="0">
              <a:solidFill>
                <a:srgbClr val="9E4E2E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Tilgungsplan!$B$19:$B$131</c:f>
              <c:numCache>
                <c:formatCode>General</c:formatCode>
                <c:ptCount val="1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</c:numCache>
            </c:numRef>
          </c:cat>
          <c:val>
            <c:numRef>
              <c:f>Tilgungsplan!$H$19:$H$131</c:f>
              <c:numCache>
                <c:formatCode>#,##0.00" €"</c:formatCode>
                <c:ptCount val="113"/>
                <c:pt idx="0">
                  <c:v>317692.16362064646</c:v>
                </c:pt>
                <c:pt idx="1">
                  <c:v>315378.84612989199</c:v>
                </c:pt>
                <c:pt idx="2">
                  <c:v>313060.03451009694</c:v>
                </c:pt>
                <c:pt idx="3">
                  <c:v>310735.71571270487</c:v>
                </c:pt>
                <c:pt idx="4">
                  <c:v>308405.87665816903</c:v>
                </c:pt>
                <c:pt idx="5">
                  <c:v>306070.50423587864</c:v>
                </c:pt>
                <c:pt idx="6">
                  <c:v>303729.58530408534</c:v>
                </c:pt>
                <c:pt idx="7">
                  <c:v>301383.10668982903</c:v>
                </c:pt>
                <c:pt idx="8">
                  <c:v>299031.05518886383</c:v>
                </c:pt>
                <c:pt idx="9">
                  <c:v>296673.41756558383</c:v>
                </c:pt>
                <c:pt idx="10">
                  <c:v>294310.18055294856</c:v>
                </c:pt>
                <c:pt idx="11">
                  <c:v>291941.33085240831</c:v>
                </c:pt>
                <c:pt idx="12">
                  <c:v>283566.85513382923</c:v>
                </c:pt>
                <c:pt idx="13">
                  <c:v>281172.49003541854</c:v>
                </c:pt>
                <c:pt idx="14">
                  <c:v>278772.43831989914</c:v>
                </c:pt>
                <c:pt idx="15">
                  <c:v>276366.6864815554</c:v>
                </c:pt>
                <c:pt idx="16">
                  <c:v>273955.22098259558</c:v>
                </c:pt>
                <c:pt idx="17">
                  <c:v>271538.02825307572</c:v>
                </c:pt>
                <c:pt idx="18">
                  <c:v>269115.09469082323</c:v>
                </c:pt>
                <c:pt idx="19">
                  <c:v>266686.40666136041</c:v>
                </c:pt>
                <c:pt idx="20">
                  <c:v>264251.95049782761</c:v>
                </c:pt>
                <c:pt idx="21">
                  <c:v>261811.71250090643</c:v>
                </c:pt>
                <c:pt idx="22">
                  <c:v>259365.67893874255</c:v>
                </c:pt>
                <c:pt idx="23">
                  <c:v>256913.83604686853</c:v>
                </c:pt>
                <c:pt idx="24">
                  <c:v>248456.1700281263</c:v>
                </c:pt>
                <c:pt idx="25">
                  <c:v>245978.41705258959</c:v>
                </c:pt>
                <c:pt idx="26">
                  <c:v>243494.77941373596</c:v>
                </c:pt>
                <c:pt idx="27">
                  <c:v>241005.24313549005</c:v>
                </c:pt>
                <c:pt idx="28">
                  <c:v>238509.79420858331</c:v>
                </c:pt>
                <c:pt idx="29">
                  <c:v>236008.41859047516</c:v>
                </c:pt>
                <c:pt idx="30">
                  <c:v>233501.10220527402</c:v>
                </c:pt>
                <c:pt idx="31">
                  <c:v>230987.83094365802</c:v>
                </c:pt>
                <c:pt idx="32">
                  <c:v>228468.59066279567</c:v>
                </c:pt>
                <c:pt idx="33">
                  <c:v>225943.36718626629</c:v>
                </c:pt>
                <c:pt idx="34">
                  <c:v>223412.14630398015</c:v>
                </c:pt>
                <c:pt idx="35">
                  <c:v>220874.91377209857</c:v>
                </c:pt>
                <c:pt idx="36">
                  <c:v>218331.65531295378</c:v>
                </c:pt>
                <c:pt idx="37">
                  <c:v>215782.35661496851</c:v>
                </c:pt>
                <c:pt idx="38">
                  <c:v>213227.00333257552</c:v>
                </c:pt>
                <c:pt idx="39">
                  <c:v>210665.58108613687</c:v>
                </c:pt>
                <c:pt idx="40">
                  <c:v>208098.07546186293</c:v>
                </c:pt>
                <c:pt idx="41">
                  <c:v>205524.47201173133</c:v>
                </c:pt>
                <c:pt idx="42">
                  <c:v>202944.75625340568</c:v>
                </c:pt>
                <c:pt idx="43">
                  <c:v>200358.913670154</c:v>
                </c:pt>
                <c:pt idx="44">
                  <c:v>197766.92971076709</c:v>
                </c:pt>
                <c:pt idx="45">
                  <c:v>195168.78978947664</c:v>
                </c:pt>
                <c:pt idx="46">
                  <c:v>192564.47928587312</c:v>
                </c:pt>
                <c:pt idx="47">
                  <c:v>189953.98354482354</c:v>
                </c:pt>
                <c:pt idx="48">
                  <c:v>179337.28787638896</c:v>
                </c:pt>
                <c:pt idx="49">
                  <c:v>176695.37755574187</c:v>
                </c:pt>
                <c:pt idx="50">
                  <c:v>174047.19269808324</c:v>
                </c:pt>
                <c:pt idx="51">
                  <c:v>171392.71840138765</c:v>
                </c:pt>
                <c:pt idx="52">
                  <c:v>168731.93972823743</c:v>
                </c:pt>
                <c:pt idx="53">
                  <c:v>166064.84170573848</c:v>
                </c:pt>
                <c:pt idx="54">
                  <c:v>163391.40932543608</c:v>
                </c:pt>
                <c:pt idx="55">
                  <c:v>160711.62754323045</c:v>
                </c:pt>
                <c:pt idx="56">
                  <c:v>158025.48127929211</c:v>
                </c:pt>
                <c:pt idx="57">
                  <c:v>155332.95541797692</c:v>
                </c:pt>
                <c:pt idx="58">
                  <c:v>152634.03480774109</c:v>
                </c:pt>
                <c:pt idx="59">
                  <c:v>149928.70426105594</c:v>
                </c:pt>
                <c:pt idx="60">
                  <c:v>147216.94855432241</c:v>
                </c:pt>
                <c:pt idx="61">
                  <c:v>144498.7524277854</c:v>
                </c:pt>
                <c:pt idx="62">
                  <c:v>141774.10058544786</c:v>
                </c:pt>
                <c:pt idx="63">
                  <c:v>139042.97769498476</c:v>
                </c:pt>
                <c:pt idx="64">
                  <c:v>136305.36838765681</c:v>
                </c:pt>
                <c:pt idx="65">
                  <c:v>133561.25725822398</c:v>
                </c:pt>
                <c:pt idx="66">
                  <c:v>130810.62886485874</c:v>
                </c:pt>
                <c:pt idx="67">
                  <c:v>128053.46772905925</c:v>
                </c:pt>
                <c:pt idx="68">
                  <c:v>125289.75833556225</c:v>
                </c:pt>
                <c:pt idx="69">
                  <c:v>122519.48513225568</c:v>
                </c:pt>
                <c:pt idx="70">
                  <c:v>119742.63253009126</c:v>
                </c:pt>
                <c:pt idx="71">
                  <c:v>116959.1849029967</c:v>
                </c:pt>
                <c:pt idx="72">
                  <c:v>114169.12658778779</c:v>
                </c:pt>
                <c:pt idx="73">
                  <c:v>111372.44188408025</c:v>
                </c:pt>
                <c:pt idx="74">
                  <c:v>108569.11505420142</c:v>
                </c:pt>
                <c:pt idx="75">
                  <c:v>105759.13032310162</c:v>
                </c:pt>
                <c:pt idx="76">
                  <c:v>102942.47187826547</c:v>
                </c:pt>
                <c:pt idx="77">
                  <c:v>100119.12386962282</c:v>
                </c:pt>
                <c:pt idx="78">
                  <c:v>97289.070409459659</c:v>
                </c:pt>
                <c:pt idx="79">
                  <c:v>94452.2955723286</c:v>
                </c:pt>
                <c:pt idx="80">
                  <c:v>91608.783394959362</c:v>
                </c:pt>
                <c:pt idx="81">
                  <c:v>88758.517876168873</c:v>
                </c:pt>
                <c:pt idx="82">
                  <c:v>85901.482976771251</c:v>
                </c:pt>
                <c:pt idx="83">
                  <c:v>83037.662619487557</c:v>
                </c:pt>
                <c:pt idx="84">
                  <c:v>80167.040688855312</c:v>
                </c:pt>
                <c:pt idx="85">
                  <c:v>77289.60103113782</c:v>
                </c:pt>
                <c:pt idx="86">
                  <c:v>74405.327454233251</c:v>
                </c:pt>
                <c:pt idx="87">
                  <c:v>71514.203727583532</c:v>
                </c:pt>
                <c:pt idx="88">
                  <c:v>68616.213582083015</c:v>
                </c:pt>
                <c:pt idx="89">
                  <c:v>65711.340709986936</c:v>
                </c:pt>
                <c:pt idx="90">
                  <c:v>62799.568764819633</c:v>
                </c:pt>
                <c:pt idx="91">
                  <c:v>59880.881361282554</c:v>
                </c:pt>
                <c:pt idx="92">
                  <c:v>56955.262075162078</c:v>
                </c:pt>
                <c:pt idx="93">
                  <c:v>54022.694443237066</c:v>
                </c:pt>
                <c:pt idx="94">
                  <c:v>51083.161963186227</c:v>
                </c:pt>
                <c:pt idx="95">
                  <c:v>48136.648093495271</c:v>
                </c:pt>
                <c:pt idx="96">
                  <c:v>45183.136253363795</c:v>
                </c:pt>
                <c:pt idx="97">
                  <c:v>42222.609822612008</c:v>
                </c:pt>
                <c:pt idx="98">
                  <c:v>39255.052141587192</c:v>
                </c:pt>
                <c:pt idx="99">
                  <c:v>36280.446511069938</c:v>
                </c:pt>
                <c:pt idx="100">
                  <c:v>33298.776192180208</c:v>
                </c:pt>
                <c:pt idx="101">
                  <c:v>30310.024406283112</c:v>
                </c:pt>
                <c:pt idx="102">
                  <c:v>27314.174334894509</c:v>
                </c:pt>
                <c:pt idx="103">
                  <c:v>24311.209119586361</c:v>
                </c:pt>
                <c:pt idx="104">
                  <c:v>21301.111861891855</c:v>
                </c:pt>
                <c:pt idx="105">
                  <c:v>18283.865623210324</c:v>
                </c:pt>
                <c:pt idx="106">
                  <c:v>15259.453424711925</c:v>
                </c:pt>
                <c:pt idx="107">
                  <c:v>12227.858247242091</c:v>
                </c:pt>
                <c:pt idx="108">
                  <c:v>9189.0630312257672</c:v>
                </c:pt>
                <c:pt idx="109">
                  <c:v>6143.0506765714044</c:v>
                </c:pt>
                <c:pt idx="110">
                  <c:v>3089.8040425747377</c:v>
                </c:pt>
                <c:pt idx="111">
                  <c:v>29.305947822328562</c:v>
                </c:pt>
                <c:pt idx="1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30-4227-A5C3-489719BB8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925687"/>
        <c:axId val="5100126"/>
      </c:areaChart>
      <c:catAx>
        <c:axId val="57925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100126"/>
        <c:crosses val="autoZero"/>
        <c:auto val="1"/>
        <c:lblAlgn val="ctr"/>
        <c:lblOffset val="100"/>
        <c:noMultiLvlLbl val="0"/>
      </c:catAx>
      <c:valAx>
        <c:axId val="510012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#,##0.00&quot; €&quot;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7925687"/>
        <c:crosses val="autoZero"/>
        <c:crossBetween val="midCat"/>
      </c:valAx>
      <c:spPr>
        <a:solidFill>
          <a:schemeClr val="bg1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Zins- und Tilgungsanteil je Rate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Tilgungsplan!$E$18</c:f>
              <c:strCache>
                <c:ptCount val="1"/>
                <c:pt idx="0">
                  <c:v>Zinsanteil</c:v>
                </c:pt>
              </c:strCache>
            </c:strRef>
          </c:tx>
          <c:spPr>
            <a:ln w="21960">
              <a:solidFill>
                <a:srgbClr val="8C7B5A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Tilgungsplan!$B$19:$B$131</c:f>
              <c:numCache>
                <c:formatCode>General</c:formatCode>
                <c:ptCount val="1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</c:numCache>
            </c:numRef>
          </c:cat>
          <c:val>
            <c:numRef>
              <c:f>Tilgungsplan!$E$19:$E$131</c:f>
              <c:numCache>
                <c:formatCode>#,##0.00" €"</c:formatCode>
                <c:ptCount val="113"/>
                <c:pt idx="0">
                  <c:v>760</c:v>
                </c:pt>
                <c:pt idx="1">
                  <c:v>754.51888859903545</c:v>
                </c:pt>
                <c:pt idx="2">
                  <c:v>749.02475955849343</c:v>
                </c:pt>
                <c:pt idx="3">
                  <c:v>743.51758196148023</c:v>
                </c:pt>
                <c:pt idx="4">
                  <c:v>737.99732481767398</c:v>
                </c:pt>
                <c:pt idx="5">
                  <c:v>732.4639570631515</c:v>
                </c:pt>
                <c:pt idx="6">
                  <c:v>726.91744756021183</c:v>
                </c:pt>
                <c:pt idx="7">
                  <c:v>721.35776509720279</c:v>
                </c:pt>
                <c:pt idx="8">
                  <c:v>715.78487838834405</c:v>
                </c:pt>
                <c:pt idx="9">
                  <c:v>710.19875607355164</c:v>
                </c:pt>
                <c:pt idx="10">
                  <c:v>704.59936671826165</c:v>
                </c:pt>
                <c:pt idx="11">
                  <c:v>698.98667881325275</c:v>
                </c:pt>
                <c:pt idx="12">
                  <c:v>693.36066077446969</c:v>
                </c:pt>
                <c:pt idx="13">
                  <c:v>673.47128094284437</c:v>
                </c:pt>
                <c:pt idx="14">
                  <c:v>667.78466383411899</c:v>
                </c:pt>
                <c:pt idx="15">
                  <c:v>662.08454100976053</c:v>
                </c:pt>
                <c:pt idx="16">
                  <c:v>656.37088039369416</c:v>
                </c:pt>
                <c:pt idx="17">
                  <c:v>650.64364983366454</c:v>
                </c:pt>
                <c:pt idx="18">
                  <c:v>644.90281710105489</c:v>
                </c:pt>
                <c:pt idx="19">
                  <c:v>639.14834989070516</c:v>
                </c:pt>
                <c:pt idx="20">
                  <c:v>633.380215820731</c:v>
                </c:pt>
                <c:pt idx="21">
                  <c:v>627.5983824323406</c:v>
                </c:pt>
                <c:pt idx="22">
                  <c:v>621.80281718965273</c:v>
                </c:pt>
                <c:pt idx="23">
                  <c:v>615.99348747951365</c:v>
                </c:pt>
                <c:pt idx="24">
                  <c:v>610.17036061131273</c:v>
                </c:pt>
                <c:pt idx="25">
                  <c:v>590.0834038168</c:v>
                </c:pt>
                <c:pt idx="26">
                  <c:v>584.19874049990028</c:v>
                </c:pt>
                <c:pt idx="27">
                  <c:v>578.30010110762294</c:v>
                </c:pt>
                <c:pt idx="28">
                  <c:v>572.38745244678887</c:v>
                </c:pt>
                <c:pt idx="29">
                  <c:v>566.46076124538536</c:v>
                </c:pt>
                <c:pt idx="30">
                  <c:v>560.51999415237856</c:v>
                </c:pt>
                <c:pt idx="31">
                  <c:v>554.56511773752584</c:v>
                </c:pt>
                <c:pt idx="32">
                  <c:v>548.59609849118783</c:v>
                </c:pt>
                <c:pt idx="33">
                  <c:v>542.61290282413972</c:v>
                </c:pt>
                <c:pt idx="34">
                  <c:v>536.61549706738242</c:v>
                </c:pt>
                <c:pt idx="35">
                  <c:v>530.60384747195292</c:v>
                </c:pt>
                <c:pt idx="36">
                  <c:v>524.5779202087341</c:v>
                </c:pt>
                <c:pt idx="37">
                  <c:v>518.53768136826523</c:v>
                </c:pt>
                <c:pt idx="38">
                  <c:v>512.48309696055026</c:v>
                </c:pt>
                <c:pt idx="39">
                  <c:v>506.41413291486691</c:v>
                </c:pt>
                <c:pt idx="40">
                  <c:v>500.33075507957506</c:v>
                </c:pt>
                <c:pt idx="41">
                  <c:v>494.23292922192445</c:v>
                </c:pt>
                <c:pt idx="42">
                  <c:v>488.12062102786194</c:v>
                </c:pt>
                <c:pt idx="43">
                  <c:v>481.99379610183854</c:v>
                </c:pt>
                <c:pt idx="44">
                  <c:v>475.8524199666158</c:v>
                </c:pt>
                <c:pt idx="45">
                  <c:v>469.69645806307182</c:v>
                </c:pt>
                <c:pt idx="46">
                  <c:v>463.52587575000706</c:v>
                </c:pt>
                <c:pt idx="47">
                  <c:v>457.34063830394871</c:v>
                </c:pt>
                <c:pt idx="48">
                  <c:v>451.1407109189559</c:v>
                </c:pt>
                <c:pt idx="49">
                  <c:v>425.92605870642382</c:v>
                </c:pt>
                <c:pt idx="50">
                  <c:v>419.65152169488692</c:v>
                </c:pt>
                <c:pt idx="51">
                  <c:v>413.36208265794767</c:v>
                </c:pt>
                <c:pt idx="52">
                  <c:v>407.05770620329571</c:v>
                </c:pt>
                <c:pt idx="53">
                  <c:v>400.73835685456385</c:v>
                </c:pt>
                <c:pt idx="54">
                  <c:v>394.40399905112889</c:v>
                </c:pt>
                <c:pt idx="55">
                  <c:v>388.05459714791073</c:v>
                </c:pt>
                <c:pt idx="56">
                  <c:v>381.69011541517233</c:v>
                </c:pt>
                <c:pt idx="57">
                  <c:v>375.31051803831878</c:v>
                </c:pt>
                <c:pt idx="58">
                  <c:v>368.91576911769516</c:v>
                </c:pt>
                <c:pt idx="59">
                  <c:v>362.50583266838515</c:v>
                </c:pt>
                <c:pt idx="60">
                  <c:v>356.08067262000787</c:v>
                </c:pt>
                <c:pt idx="61">
                  <c:v>349.64025281651578</c:v>
                </c:pt>
                <c:pt idx="62">
                  <c:v>343.18453701599032</c:v>
                </c:pt>
                <c:pt idx="63">
                  <c:v>336.71348889043867</c:v>
                </c:pt>
                <c:pt idx="64">
                  <c:v>330.22707202558882</c:v>
                </c:pt>
                <c:pt idx="65">
                  <c:v>323.72524992068492</c:v>
                </c:pt>
                <c:pt idx="66">
                  <c:v>317.20798598828196</c:v>
                </c:pt>
                <c:pt idx="67">
                  <c:v>310.67524355403953</c:v>
                </c:pt>
                <c:pt idx="68">
                  <c:v>304.12698585651572</c:v>
                </c:pt>
                <c:pt idx="69">
                  <c:v>297.56317604696034</c:v>
                </c:pt>
                <c:pt idx="70">
                  <c:v>290.98377718910723</c:v>
                </c:pt>
                <c:pt idx="71">
                  <c:v>284.38875225896675</c:v>
                </c:pt>
                <c:pt idx="72">
                  <c:v>277.77806414461719</c:v>
                </c:pt>
                <c:pt idx="73">
                  <c:v>271.15167564599602</c:v>
                </c:pt>
                <c:pt idx="74">
                  <c:v>264.50954947469063</c:v>
                </c:pt>
                <c:pt idx="75">
                  <c:v>257.8516482537284</c:v>
                </c:pt>
                <c:pt idx="76">
                  <c:v>251.17793451736637</c:v>
                </c:pt>
                <c:pt idx="77">
                  <c:v>244.4883707108805</c:v>
                </c:pt>
                <c:pt idx="78">
                  <c:v>237.78291919035419</c:v>
                </c:pt>
                <c:pt idx="79">
                  <c:v>231.06154222246667</c:v>
                </c:pt>
                <c:pt idx="80">
                  <c:v>224.32420198428042</c:v>
                </c:pt>
                <c:pt idx="81">
                  <c:v>217.5708605630285</c:v>
                </c:pt>
                <c:pt idx="82">
                  <c:v>210.80147995590107</c:v>
                </c:pt>
                <c:pt idx="83">
                  <c:v>204.01602206983173</c:v>
                </c:pt>
                <c:pt idx="84">
                  <c:v>197.21444872128293</c:v>
                </c:pt>
                <c:pt idx="85">
                  <c:v>190.39672163603134</c:v>
                </c:pt>
                <c:pt idx="86">
                  <c:v>183.56280244895231</c:v>
                </c:pt>
                <c:pt idx="87">
                  <c:v>176.71265270380397</c:v>
                </c:pt>
                <c:pt idx="88">
                  <c:v>169.84623385301089</c:v>
                </c:pt>
                <c:pt idx="89">
                  <c:v>162.96350725744716</c:v>
                </c:pt>
                <c:pt idx="90">
                  <c:v>156.06443418621899</c:v>
                </c:pt>
                <c:pt idx="91">
                  <c:v>149.14897581644664</c:v>
                </c:pt>
                <c:pt idx="92">
                  <c:v>142.21709323304609</c:v>
                </c:pt>
                <c:pt idx="93">
                  <c:v>135.26874742850995</c:v>
                </c:pt>
                <c:pt idx="94">
                  <c:v>128.30389930268805</c:v>
                </c:pt>
                <c:pt idx="95">
                  <c:v>121.3225096625673</c:v>
                </c:pt>
                <c:pt idx="96">
                  <c:v>114.32453922205127</c:v>
                </c:pt>
                <c:pt idx="97">
                  <c:v>107.30994860173901</c:v>
                </c:pt>
                <c:pt idx="98">
                  <c:v>100.27869832870353</c:v>
                </c:pt>
                <c:pt idx="99">
                  <c:v>93.230748836269584</c:v>
                </c:pt>
                <c:pt idx="100">
                  <c:v>86.166060463791098</c:v>
                </c:pt>
                <c:pt idx="101">
                  <c:v>79.084593456427996</c:v>
                </c:pt>
                <c:pt idx="102">
                  <c:v>71.986307964922389</c:v>
                </c:pt>
                <c:pt idx="103">
                  <c:v>64.871164045374471</c:v>
                </c:pt>
                <c:pt idx="104">
                  <c:v>57.739121659017606</c:v>
                </c:pt>
                <c:pt idx="105">
                  <c:v>50.590140671993161</c:v>
                </c:pt>
                <c:pt idx="106">
                  <c:v>43.424180855124519</c:v>
                </c:pt>
                <c:pt idx="107">
                  <c:v>36.24120188369082</c:v>
                </c:pt>
                <c:pt idx="108">
                  <c:v>29.041163337199965</c:v>
                </c:pt>
                <c:pt idx="109">
                  <c:v>21.8240246991612</c:v>
                </c:pt>
                <c:pt idx="110">
                  <c:v>14.589745356857087</c:v>
                </c:pt>
                <c:pt idx="111">
                  <c:v>7.338284601115002</c:v>
                </c:pt>
                <c:pt idx="112">
                  <c:v>6.9601626078030346E-2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7E-4D40-B313-2A89BCAC7C53}"/>
            </c:ext>
          </c:extLst>
        </c:ser>
        <c:ser>
          <c:idx val="1"/>
          <c:order val="1"/>
          <c:tx>
            <c:strRef>
              <c:f>Tilgungsplan!$F$18</c:f>
              <c:strCache>
                <c:ptCount val="1"/>
                <c:pt idx="0">
                  <c:v>Tilgungsanteil</c:v>
                </c:pt>
              </c:strCache>
            </c:strRef>
          </c:tx>
          <c:spPr>
            <a:ln w="21960">
              <a:solidFill>
                <a:srgbClr val="33415C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Tilgungsplan!$B$19:$B$131</c:f>
              <c:numCache>
                <c:formatCode>General</c:formatCode>
                <c:ptCount val="1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</c:numCache>
            </c:numRef>
          </c:cat>
          <c:val>
            <c:numRef>
              <c:f>Tilgungsplan!$F$19:$F$131</c:f>
              <c:numCache>
                <c:formatCode>#,##0.00" €"</c:formatCode>
                <c:ptCount val="113"/>
                <c:pt idx="0">
                  <c:v>2307.8363793535241</c:v>
                </c:pt>
                <c:pt idx="1">
                  <c:v>2313.3174907544885</c:v>
                </c:pt>
                <c:pt idx="2">
                  <c:v>2318.8116197950308</c:v>
                </c:pt>
                <c:pt idx="3">
                  <c:v>2324.318797392044</c:v>
                </c:pt>
                <c:pt idx="4">
                  <c:v>2329.8390545358502</c:v>
                </c:pt>
                <c:pt idx="5">
                  <c:v>2335.3724222903725</c:v>
                </c:pt>
                <c:pt idx="6">
                  <c:v>2340.9189317933124</c:v>
                </c:pt>
                <c:pt idx="7">
                  <c:v>2346.4786142563212</c:v>
                </c:pt>
                <c:pt idx="8">
                  <c:v>2352.0515009651799</c:v>
                </c:pt>
                <c:pt idx="9">
                  <c:v>2357.6376232799726</c:v>
                </c:pt>
                <c:pt idx="10">
                  <c:v>2363.2370126352625</c:v>
                </c:pt>
                <c:pt idx="11">
                  <c:v>2368.8497005402714</c:v>
                </c:pt>
                <c:pt idx="12">
                  <c:v>2374.4757185790545</c:v>
                </c:pt>
                <c:pt idx="13">
                  <c:v>2394.3650984106798</c:v>
                </c:pt>
                <c:pt idx="14">
                  <c:v>2400.0517155194052</c:v>
                </c:pt>
                <c:pt idx="15">
                  <c:v>2405.7518383437637</c:v>
                </c:pt>
                <c:pt idx="16">
                  <c:v>2411.4654989598298</c:v>
                </c:pt>
                <c:pt idx="17">
                  <c:v>2417.1927295198593</c:v>
                </c:pt>
                <c:pt idx="18">
                  <c:v>2422.9335622524691</c:v>
                </c:pt>
                <c:pt idx="19">
                  <c:v>2428.688029462819</c:v>
                </c:pt>
                <c:pt idx="20">
                  <c:v>2434.4561635327932</c:v>
                </c:pt>
                <c:pt idx="21">
                  <c:v>2440.2379969211834</c:v>
                </c:pt>
                <c:pt idx="22">
                  <c:v>2446.0335621638715</c:v>
                </c:pt>
                <c:pt idx="23">
                  <c:v>2451.8428918740105</c:v>
                </c:pt>
                <c:pt idx="24">
                  <c:v>2457.6660187422112</c:v>
                </c:pt>
                <c:pt idx="25">
                  <c:v>2477.7529755367241</c:v>
                </c:pt>
                <c:pt idx="26">
                  <c:v>2483.6376388536237</c:v>
                </c:pt>
                <c:pt idx="27">
                  <c:v>2489.536278245901</c:v>
                </c:pt>
                <c:pt idx="28">
                  <c:v>2495.4489269067353</c:v>
                </c:pt>
                <c:pt idx="29">
                  <c:v>2501.375618108139</c:v>
                </c:pt>
                <c:pt idx="30">
                  <c:v>2507.3163852011457</c:v>
                </c:pt>
                <c:pt idx="31">
                  <c:v>2513.2712616159984</c:v>
                </c:pt>
                <c:pt idx="32">
                  <c:v>2519.2402808623365</c:v>
                </c:pt>
                <c:pt idx="33">
                  <c:v>2525.2234765293842</c:v>
                </c:pt>
                <c:pt idx="34">
                  <c:v>2531.2208822861417</c:v>
                </c:pt>
                <c:pt idx="35">
                  <c:v>2537.232531881571</c:v>
                </c:pt>
                <c:pt idx="36">
                  <c:v>2543.2584591447899</c:v>
                </c:pt>
                <c:pt idx="37">
                  <c:v>2549.298697985259</c:v>
                </c:pt>
                <c:pt idx="38">
                  <c:v>2555.3532823929736</c:v>
                </c:pt>
                <c:pt idx="39">
                  <c:v>2561.4222464386571</c:v>
                </c:pt>
                <c:pt idx="40">
                  <c:v>2567.5056242739493</c:v>
                </c:pt>
                <c:pt idx="41">
                  <c:v>2573.6034501315999</c:v>
                </c:pt>
                <c:pt idx="42">
                  <c:v>2579.7157583256621</c:v>
                </c:pt>
                <c:pt idx="43">
                  <c:v>2585.8425832516855</c:v>
                </c:pt>
                <c:pt idx="44">
                  <c:v>2591.9839593869083</c:v>
                </c:pt>
                <c:pt idx="45">
                  <c:v>2598.1399212904521</c:v>
                </c:pt>
                <c:pt idx="46">
                  <c:v>2604.3105036035172</c:v>
                </c:pt>
                <c:pt idx="47">
                  <c:v>2610.4957410495754</c:v>
                </c:pt>
                <c:pt idx="48">
                  <c:v>2616.6956684345682</c:v>
                </c:pt>
                <c:pt idx="49">
                  <c:v>2641.9103206471004</c:v>
                </c:pt>
                <c:pt idx="50">
                  <c:v>2648.1848576586372</c:v>
                </c:pt>
                <c:pt idx="51">
                  <c:v>2654.4742966955764</c:v>
                </c:pt>
                <c:pt idx="52">
                  <c:v>2660.7786731502283</c:v>
                </c:pt>
                <c:pt idx="53">
                  <c:v>2667.0980224989603</c:v>
                </c:pt>
                <c:pt idx="54">
                  <c:v>2673.4323803023954</c:v>
                </c:pt>
                <c:pt idx="55">
                  <c:v>2679.7817822056131</c:v>
                </c:pt>
                <c:pt idx="56">
                  <c:v>2686.1462639383517</c:v>
                </c:pt>
                <c:pt idx="57">
                  <c:v>2692.5258613152055</c:v>
                </c:pt>
                <c:pt idx="58">
                  <c:v>2698.9206102358289</c:v>
                </c:pt>
                <c:pt idx="59">
                  <c:v>2705.3305466851389</c:v>
                </c:pt>
                <c:pt idx="60">
                  <c:v>2711.755706733516</c:v>
                </c:pt>
                <c:pt idx="61">
                  <c:v>2718.1961265370082</c:v>
                </c:pt>
                <c:pt idx="62">
                  <c:v>2724.6518423375337</c:v>
                </c:pt>
                <c:pt idx="63">
                  <c:v>2731.1228904630852</c:v>
                </c:pt>
                <c:pt idx="64">
                  <c:v>2737.6093073279353</c:v>
                </c:pt>
                <c:pt idx="65">
                  <c:v>2744.1111294328393</c:v>
                </c:pt>
                <c:pt idx="66">
                  <c:v>2750.6283933652421</c:v>
                </c:pt>
                <c:pt idx="67">
                  <c:v>2757.1611357994843</c:v>
                </c:pt>
                <c:pt idx="68">
                  <c:v>2763.7093934970085</c:v>
                </c:pt>
                <c:pt idx="69">
                  <c:v>2770.2732033065636</c:v>
                </c:pt>
                <c:pt idx="70">
                  <c:v>2776.852602164417</c:v>
                </c:pt>
                <c:pt idx="71">
                  <c:v>2783.4476270945574</c:v>
                </c:pt>
                <c:pt idx="72">
                  <c:v>2790.0583152089071</c:v>
                </c:pt>
                <c:pt idx="73">
                  <c:v>2796.6847037075281</c:v>
                </c:pt>
                <c:pt idx="74">
                  <c:v>2803.3268298788335</c:v>
                </c:pt>
                <c:pt idx="75">
                  <c:v>2809.9847310997957</c:v>
                </c:pt>
                <c:pt idx="76">
                  <c:v>2816.6584448361577</c:v>
                </c:pt>
                <c:pt idx="77">
                  <c:v>2823.3480086426434</c:v>
                </c:pt>
                <c:pt idx="78">
                  <c:v>2830.0534601631698</c:v>
                </c:pt>
                <c:pt idx="79">
                  <c:v>2836.7748371310572</c:v>
                </c:pt>
                <c:pt idx="80">
                  <c:v>2843.5121773692435</c:v>
                </c:pt>
                <c:pt idx="81">
                  <c:v>2850.2655187904957</c:v>
                </c:pt>
                <c:pt idx="82">
                  <c:v>2857.0348993976231</c:v>
                </c:pt>
                <c:pt idx="83">
                  <c:v>2863.8203572836924</c:v>
                </c:pt>
                <c:pt idx="84">
                  <c:v>2870.6219306322409</c:v>
                </c:pt>
                <c:pt idx="85">
                  <c:v>2877.4396577174925</c:v>
                </c:pt>
                <c:pt idx="86">
                  <c:v>2884.2735769045717</c:v>
                </c:pt>
                <c:pt idx="87">
                  <c:v>2891.1237266497201</c:v>
                </c:pt>
                <c:pt idx="88">
                  <c:v>2897.9901455005133</c:v>
                </c:pt>
                <c:pt idx="89">
                  <c:v>2904.8728720960771</c:v>
                </c:pt>
                <c:pt idx="90">
                  <c:v>2911.7719451673051</c:v>
                </c:pt>
                <c:pt idx="91">
                  <c:v>2918.6874035370774</c:v>
                </c:pt>
                <c:pt idx="92">
                  <c:v>2925.6192861204781</c:v>
                </c:pt>
                <c:pt idx="93">
                  <c:v>2932.5676319250142</c:v>
                </c:pt>
                <c:pt idx="94">
                  <c:v>2939.5324800508361</c:v>
                </c:pt>
                <c:pt idx="95">
                  <c:v>2946.5138696909567</c:v>
                </c:pt>
                <c:pt idx="96">
                  <c:v>2953.511840131473</c:v>
                </c:pt>
                <c:pt idx="97">
                  <c:v>2960.526430751785</c:v>
                </c:pt>
                <c:pt idx="98">
                  <c:v>2967.5576810248203</c:v>
                </c:pt>
                <c:pt idx="99">
                  <c:v>2974.6056305172547</c:v>
                </c:pt>
                <c:pt idx="100">
                  <c:v>2981.6703188897332</c:v>
                </c:pt>
                <c:pt idx="101">
                  <c:v>2988.7517858970959</c:v>
                </c:pt>
                <c:pt idx="102">
                  <c:v>2995.8500713886015</c:v>
                </c:pt>
                <c:pt idx="103">
                  <c:v>3002.9652153081497</c:v>
                </c:pt>
                <c:pt idx="104">
                  <c:v>3010.0972576945064</c:v>
                </c:pt>
                <c:pt idx="105">
                  <c:v>3017.2462386815309</c:v>
                </c:pt>
                <c:pt idx="106">
                  <c:v>3024.4121984983994</c:v>
                </c:pt>
                <c:pt idx="107">
                  <c:v>3031.5951774698333</c:v>
                </c:pt>
                <c:pt idx="108">
                  <c:v>3038.795216016324</c:v>
                </c:pt>
                <c:pt idx="109">
                  <c:v>3046.0123546543628</c:v>
                </c:pt>
                <c:pt idx="110">
                  <c:v>3053.2466339966668</c:v>
                </c:pt>
                <c:pt idx="111">
                  <c:v>3060.4980947524091</c:v>
                </c:pt>
                <c:pt idx="112">
                  <c:v>29.305947822328562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7E-4D40-B313-2A89BCAC7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0907592"/>
        <c:axId val="66472287"/>
      </c:lineChart>
      <c:catAx>
        <c:axId val="5090759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Rate Nr.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6472287"/>
        <c:crosses val="autoZero"/>
        <c:auto val="1"/>
        <c:lblAlgn val="ctr"/>
        <c:lblOffset val="100"/>
        <c:noMultiLvlLbl val="0"/>
      </c:catAx>
      <c:valAx>
        <c:axId val="6647228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€ je Rate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0907592"/>
        <c:crosses val="autoZero"/>
        <c:crossBetween val="between"/>
      </c:valAx>
      <c:spPr>
        <a:solidFill>
          <a:schemeClr val="bg1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5</xdr:row>
      <xdr:rowOff>0</xdr:rowOff>
    </xdr:from>
    <xdr:to>
      <xdr:col>16</xdr:col>
      <xdr:colOff>578160</xdr:colOff>
      <xdr:row>14</xdr:row>
      <xdr:rowOff>230760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19</xdr:row>
      <xdr:rowOff>0</xdr:rowOff>
    </xdr:from>
    <xdr:to>
      <xdr:col>16</xdr:col>
      <xdr:colOff>578160</xdr:colOff>
      <xdr:row>30</xdr:row>
      <xdr:rowOff>135360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415C"/>
    <pageSetUpPr fitToPage="1"/>
  </sheetPr>
  <dimension ref="B2:Q201"/>
  <sheetViews>
    <sheetView showGridLines="0" tabSelected="1" zoomScaleNormal="100" workbookViewId="0">
      <pane xSplit="1" ySplit="18" topLeftCell="B19" activePane="bottomRight" state="frozen"/>
      <selection pane="topRight" activeCell="B1" sqref="B1"/>
      <selection pane="bottomLeft" activeCell="A19" sqref="A19"/>
      <selection pane="bottomRight" activeCell="T35" sqref="T35"/>
    </sheetView>
  </sheetViews>
  <sheetFormatPr baseColWidth="10" defaultColWidth="8.7109375" defaultRowHeight="15" x14ac:dyDescent="0.25"/>
  <cols>
    <col min="1" max="1" width="0.7109375" customWidth="1"/>
    <col min="2" max="2" width="14" customWidth="1"/>
    <col min="3" max="3" width="10.140625" bestFit="1" customWidth="1"/>
    <col min="4" max="4" width="11.5703125" bestFit="1" customWidth="1"/>
    <col min="5" max="5" width="10.5703125" bestFit="1" customWidth="1"/>
    <col min="6" max="6" width="14" bestFit="1" customWidth="1"/>
    <col min="7" max="7" width="13" bestFit="1" customWidth="1"/>
    <col min="8" max="8" width="11.5703125" bestFit="1" customWidth="1"/>
    <col min="9" max="9" width="2.140625" customWidth="1"/>
  </cols>
  <sheetData>
    <row r="2" spans="2:17" ht="30" customHeight="1" x14ac:dyDescent="0.25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2:17" ht="18" customHeight="1" x14ac:dyDescent="0.25"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2:17" ht="6" customHeight="1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6" spans="2:17" ht="15.75" customHeight="1" x14ac:dyDescent="0.25">
      <c r="B6" s="11" t="s">
        <v>2</v>
      </c>
      <c r="C6" s="11"/>
      <c r="D6" s="10" t="s">
        <v>3</v>
      </c>
      <c r="E6" s="10"/>
      <c r="F6" s="12" t="s">
        <v>4</v>
      </c>
      <c r="G6" s="11" t="s">
        <v>5</v>
      </c>
      <c r="H6" s="11"/>
    </row>
    <row r="7" spans="2:17" ht="27.75" customHeight="1" x14ac:dyDescent="0.25">
      <c r="B7" s="9">
        <f>$C$11</f>
        <v>320000</v>
      </c>
      <c r="C7" s="9"/>
      <c r="D7" s="8">
        <f>-PMT($C$12/$C$14,$C$13*$C$14,$C$11)</f>
        <v>3067.8363793535241</v>
      </c>
      <c r="E7" s="8"/>
      <c r="F7" s="13">
        <f>$C$12</f>
        <v>2.8500000000000001E-2</v>
      </c>
      <c r="G7" s="9">
        <f>$C$11+$G$13</f>
        <v>407254.10007408657</v>
      </c>
      <c r="H7" s="9"/>
    </row>
    <row r="8" spans="2:17" ht="6" customHeight="1" x14ac:dyDescent="0.25"/>
    <row r="10" spans="2:17" ht="15" customHeight="1" x14ac:dyDescent="0.25">
      <c r="B10" s="14" t="s">
        <v>6</v>
      </c>
      <c r="C10" s="15"/>
      <c r="D10" s="15"/>
      <c r="F10" s="14" t="s">
        <v>7</v>
      </c>
      <c r="G10" s="15"/>
      <c r="H10" s="15"/>
    </row>
    <row r="11" spans="2:17" ht="19.5" customHeight="1" x14ac:dyDescent="0.25">
      <c r="B11" s="16" t="s">
        <v>8</v>
      </c>
      <c r="C11" s="7">
        <v>320000</v>
      </c>
      <c r="D11" s="7"/>
      <c r="F11" s="16" t="s">
        <v>9</v>
      </c>
      <c r="G11" s="6">
        <f>$C$13*$C$14</f>
        <v>120</v>
      </c>
      <c r="H11" s="6"/>
    </row>
    <row r="12" spans="2:17" ht="19.5" customHeight="1" x14ac:dyDescent="0.25">
      <c r="B12" s="16" t="s">
        <v>10</v>
      </c>
      <c r="C12" s="5">
        <v>2.8500000000000001E-2</v>
      </c>
      <c r="D12" s="5"/>
      <c r="F12" s="16" t="s">
        <v>11</v>
      </c>
      <c r="G12" s="4">
        <f>$C$12/$C$14</f>
        <v>2.3749999999999999E-3</v>
      </c>
      <c r="H12" s="4"/>
    </row>
    <row r="13" spans="2:17" ht="19.5" customHeight="1" x14ac:dyDescent="0.25">
      <c r="B13" s="16" t="s">
        <v>12</v>
      </c>
      <c r="C13" s="3">
        <v>10</v>
      </c>
      <c r="D13" s="3"/>
      <c r="F13" s="16" t="s">
        <v>13</v>
      </c>
      <c r="G13" s="2">
        <f>SUM($E$19:$E$500)</f>
        <v>87254.1000740866</v>
      </c>
      <c r="H13" s="2"/>
    </row>
    <row r="14" spans="2:17" ht="19.5" customHeight="1" x14ac:dyDescent="0.25">
      <c r="B14" s="16" t="s">
        <v>14</v>
      </c>
      <c r="C14" s="3">
        <v>12</v>
      </c>
      <c r="D14" s="3"/>
      <c r="F14" s="16" t="s">
        <v>15</v>
      </c>
      <c r="G14" s="1">
        <f>EDATE($C$15,($C$13*$C$14)-1)</f>
        <v>49735</v>
      </c>
      <c r="H14" s="1"/>
    </row>
    <row r="15" spans="2:17" ht="19.5" customHeight="1" x14ac:dyDescent="0.25">
      <c r="B15" s="16" t="s">
        <v>16</v>
      </c>
      <c r="C15" s="32">
        <v>46113</v>
      </c>
      <c r="D15" s="32"/>
      <c r="F15" s="16" t="s">
        <v>17</v>
      </c>
      <c r="G15" s="33" t="str">
        <f>COUNT($B$19:$B$500)&amp;" Raten"</f>
        <v>113 Raten</v>
      </c>
      <c r="H15" s="33"/>
    </row>
    <row r="17" spans="2:8" ht="15.75" customHeight="1" x14ac:dyDescent="0.25">
      <c r="B17" s="34" t="s">
        <v>18</v>
      </c>
      <c r="C17" s="34"/>
      <c r="D17" s="34"/>
      <c r="E17" s="34"/>
      <c r="F17" s="34"/>
      <c r="G17" s="17" t="s">
        <v>19</v>
      </c>
      <c r="H17" s="18" t="s">
        <v>20</v>
      </c>
    </row>
    <row r="18" spans="2:8" ht="24" customHeight="1" x14ac:dyDescent="0.25">
      <c r="B18" s="19" t="s">
        <v>21</v>
      </c>
      <c r="C18" s="19" t="s">
        <v>22</v>
      </c>
      <c r="D18" s="19" t="s">
        <v>23</v>
      </c>
      <c r="E18" s="19" t="s">
        <v>24</v>
      </c>
      <c r="F18" s="19" t="s">
        <v>25</v>
      </c>
      <c r="G18" s="19" t="s">
        <v>26</v>
      </c>
      <c r="H18" s="19" t="s">
        <v>27</v>
      </c>
    </row>
    <row r="19" spans="2:8" ht="15" customHeight="1" x14ac:dyDescent="0.25">
      <c r="B19" s="20">
        <f>IF(AND(ROW()-18&lt;=$C$13*$C$14,$C$11&gt;0.005),ROW()-18,"")</f>
        <v>1</v>
      </c>
      <c r="C19" s="21">
        <f t="shared" ref="C19:C50" si="0">IF($B19="","",EDATE($C$15,$B19-1))</f>
        <v>46113</v>
      </c>
      <c r="D19" s="22">
        <f>IF($B19="","",MIN($D$7,$C$11+$C$11*$C$12/$C$14))</f>
        <v>3067.8363793535241</v>
      </c>
      <c r="E19" s="22">
        <f>IF($B19="","",$C$11*$C$12/$C$14)</f>
        <v>760</v>
      </c>
      <c r="F19" s="22">
        <f t="shared" ref="F19:F50" si="1">IF($B19="","",$D19-$E19)</f>
        <v>2307.8363793535241</v>
      </c>
      <c r="G19" s="23"/>
      <c r="H19" s="24">
        <f>IF($B19="","",MAX($C$11-$F19-N($G19),0))</f>
        <v>317692.16362064646</v>
      </c>
    </row>
    <row r="20" spans="2:8" ht="15" customHeight="1" x14ac:dyDescent="0.25">
      <c r="B20" s="25">
        <f>IF(AND(ROW()-18&lt;=$C$13*$C$14,N($H$19)&gt;0.005),ROW()-18,"")</f>
        <v>2</v>
      </c>
      <c r="C20" s="26">
        <f t="shared" si="0"/>
        <v>46143</v>
      </c>
      <c r="D20" s="27">
        <f>IF($B20="","",MIN($D$7,$H$19+$H$19*$C$12/$C$14))</f>
        <v>3067.8363793535241</v>
      </c>
      <c r="E20" s="27">
        <f>IF($B20="","",$H$19*$C$12/$C$14)</f>
        <v>754.51888859903545</v>
      </c>
      <c r="F20" s="27">
        <f t="shared" si="1"/>
        <v>2313.3174907544885</v>
      </c>
      <c r="G20" s="28"/>
      <c r="H20" s="29">
        <f>IF($B20="","",MAX($H$19-$F20-N($G20),0))</f>
        <v>315378.84612989199</v>
      </c>
    </row>
    <row r="21" spans="2:8" ht="15" customHeight="1" x14ac:dyDescent="0.25">
      <c r="B21" s="20">
        <f>IF(AND(ROW()-18&lt;=$C$13*$C$14,N($H$20)&gt;0.005),ROW()-18,"")</f>
        <v>3</v>
      </c>
      <c r="C21" s="21">
        <f t="shared" si="0"/>
        <v>46174</v>
      </c>
      <c r="D21" s="22">
        <f>IF($B21="","",MIN($D$7,$H$20+$H$20*$C$12/$C$14))</f>
        <v>3067.8363793535241</v>
      </c>
      <c r="E21" s="22">
        <f>IF($B21="","",$H$20*$C$12/$C$14)</f>
        <v>749.02475955849343</v>
      </c>
      <c r="F21" s="22">
        <f t="shared" si="1"/>
        <v>2318.8116197950308</v>
      </c>
      <c r="G21" s="23"/>
      <c r="H21" s="24">
        <f>IF($B21="","",MAX($H$20-$F21-N($G21),0))</f>
        <v>313060.03451009694</v>
      </c>
    </row>
    <row r="22" spans="2:8" ht="15" customHeight="1" x14ac:dyDescent="0.25">
      <c r="B22" s="25">
        <f>IF(AND(ROW()-18&lt;=$C$13*$C$14,N($H$21)&gt;0.005),ROW()-18,"")</f>
        <v>4</v>
      </c>
      <c r="C22" s="26">
        <f t="shared" si="0"/>
        <v>46204</v>
      </c>
      <c r="D22" s="27">
        <f>IF($B22="","",MIN($D$7,$H$21+$H$21*$C$12/$C$14))</f>
        <v>3067.8363793535241</v>
      </c>
      <c r="E22" s="27">
        <f>IF($B22="","",$H$21*$C$12/$C$14)</f>
        <v>743.51758196148023</v>
      </c>
      <c r="F22" s="27">
        <f t="shared" si="1"/>
        <v>2324.318797392044</v>
      </c>
      <c r="G22" s="28"/>
      <c r="H22" s="29">
        <f>IF($B22="","",MAX($H$21-$F22-N($G22),0))</f>
        <v>310735.71571270487</v>
      </c>
    </row>
    <row r="23" spans="2:8" ht="15" customHeight="1" x14ac:dyDescent="0.25">
      <c r="B23" s="20">
        <f>IF(AND(ROW()-18&lt;=$C$13*$C$14,N($H$22)&gt;0.005),ROW()-18,"")</f>
        <v>5</v>
      </c>
      <c r="C23" s="21">
        <f t="shared" si="0"/>
        <v>46235</v>
      </c>
      <c r="D23" s="22">
        <f>IF($B23="","",MIN($D$7,$H$22+$H$22*$C$12/$C$14))</f>
        <v>3067.8363793535241</v>
      </c>
      <c r="E23" s="22">
        <f>IF($B23="","",$H$22*$C$12/$C$14)</f>
        <v>737.99732481767398</v>
      </c>
      <c r="F23" s="22">
        <f t="shared" si="1"/>
        <v>2329.8390545358502</v>
      </c>
      <c r="G23" s="23"/>
      <c r="H23" s="24">
        <f>IF($B23="","",MAX($H$22-$F23-N($G23),0))</f>
        <v>308405.87665816903</v>
      </c>
    </row>
    <row r="24" spans="2:8" ht="15" customHeight="1" x14ac:dyDescent="0.25">
      <c r="B24" s="25">
        <f>IF(AND(ROW()-18&lt;=$C$13*$C$14,N($H$23)&gt;0.005),ROW()-18,"")</f>
        <v>6</v>
      </c>
      <c r="C24" s="26">
        <f t="shared" si="0"/>
        <v>46266</v>
      </c>
      <c r="D24" s="27">
        <f>IF($B24="","",MIN($D$7,$H$23+$H$23*$C$12/$C$14))</f>
        <v>3067.8363793535241</v>
      </c>
      <c r="E24" s="27">
        <f>IF($B24="","",$H$23*$C$12/$C$14)</f>
        <v>732.4639570631515</v>
      </c>
      <c r="F24" s="27">
        <f t="shared" si="1"/>
        <v>2335.3724222903725</v>
      </c>
      <c r="G24" s="28"/>
      <c r="H24" s="29">
        <f>IF($B24="","",MAX($H$23-$F24-N($G24),0))</f>
        <v>306070.50423587864</v>
      </c>
    </row>
    <row r="25" spans="2:8" ht="15" customHeight="1" x14ac:dyDescent="0.25">
      <c r="B25" s="20">
        <f>IF(AND(ROW()-18&lt;=$C$13*$C$14,N($H$24)&gt;0.005),ROW()-18,"")</f>
        <v>7</v>
      </c>
      <c r="C25" s="21">
        <f t="shared" si="0"/>
        <v>46296</v>
      </c>
      <c r="D25" s="22">
        <f>IF($B25="","",MIN($D$7,$H$24+$H$24*$C$12/$C$14))</f>
        <v>3067.8363793535241</v>
      </c>
      <c r="E25" s="22">
        <f>IF($B25="","",$H$24*$C$12/$C$14)</f>
        <v>726.91744756021183</v>
      </c>
      <c r="F25" s="22">
        <f t="shared" si="1"/>
        <v>2340.9189317933124</v>
      </c>
      <c r="G25" s="23"/>
      <c r="H25" s="24">
        <f>IF($B25="","",MAX($H$24-$F25-N($G25),0))</f>
        <v>303729.58530408534</v>
      </c>
    </row>
    <row r="26" spans="2:8" ht="15" customHeight="1" x14ac:dyDescent="0.25">
      <c r="B26" s="25">
        <f>IF(AND(ROW()-18&lt;=$C$13*$C$14,N($H$25)&gt;0.005),ROW()-18,"")</f>
        <v>8</v>
      </c>
      <c r="C26" s="26">
        <f t="shared" si="0"/>
        <v>46327</v>
      </c>
      <c r="D26" s="27">
        <f>IF($B26="","",MIN($D$7,$H$25+$H$25*$C$12/$C$14))</f>
        <v>3067.8363793535241</v>
      </c>
      <c r="E26" s="27">
        <f>IF($B26="","",$H$25*$C$12/$C$14)</f>
        <v>721.35776509720279</v>
      </c>
      <c r="F26" s="27">
        <f t="shared" si="1"/>
        <v>2346.4786142563212</v>
      </c>
      <c r="G26" s="28"/>
      <c r="H26" s="29">
        <f>IF($B26="","",MAX($H$25-$F26-N($G26),0))</f>
        <v>301383.10668982903</v>
      </c>
    </row>
    <row r="27" spans="2:8" ht="15" customHeight="1" x14ac:dyDescent="0.25">
      <c r="B27" s="20">
        <f>IF(AND(ROW()-18&lt;=$C$13*$C$14,N($H$26)&gt;0.005),ROW()-18,"")</f>
        <v>9</v>
      </c>
      <c r="C27" s="21">
        <f t="shared" si="0"/>
        <v>46357</v>
      </c>
      <c r="D27" s="22">
        <f>IF($B27="","",MIN($D$7,$H$26+$H$26*$C$12/$C$14))</f>
        <v>3067.8363793535241</v>
      </c>
      <c r="E27" s="22">
        <f>IF($B27="","",$H$26*$C$12/$C$14)</f>
        <v>715.78487838834405</v>
      </c>
      <c r="F27" s="22">
        <f t="shared" si="1"/>
        <v>2352.0515009651799</v>
      </c>
      <c r="G27" s="23"/>
      <c r="H27" s="24">
        <f>IF($B27="","",MAX($H$26-$F27-N($G27),0))</f>
        <v>299031.05518886383</v>
      </c>
    </row>
    <row r="28" spans="2:8" ht="15" customHeight="1" x14ac:dyDescent="0.25">
      <c r="B28" s="25">
        <f>IF(AND(ROW()-18&lt;=$C$13*$C$14,N($H$27)&gt;0.005),ROW()-18,"")</f>
        <v>10</v>
      </c>
      <c r="C28" s="26">
        <f t="shared" si="0"/>
        <v>46388</v>
      </c>
      <c r="D28" s="27">
        <f>IF($B28="","",MIN($D$7,$H$27+$H$27*$C$12/$C$14))</f>
        <v>3067.8363793535241</v>
      </c>
      <c r="E28" s="27">
        <f>IF($B28="","",$H$27*$C$12/$C$14)</f>
        <v>710.19875607355164</v>
      </c>
      <c r="F28" s="27">
        <f t="shared" si="1"/>
        <v>2357.6376232799726</v>
      </c>
      <c r="G28" s="28"/>
      <c r="H28" s="29">
        <f>IF($B28="","",MAX($H$27-$F28-N($G28),0))</f>
        <v>296673.41756558383</v>
      </c>
    </row>
    <row r="29" spans="2:8" ht="15" customHeight="1" x14ac:dyDescent="0.25">
      <c r="B29" s="20">
        <f>IF(AND(ROW()-18&lt;=$C$13*$C$14,N($H$28)&gt;0.005),ROW()-18,"")</f>
        <v>11</v>
      </c>
      <c r="C29" s="21">
        <f t="shared" si="0"/>
        <v>46419</v>
      </c>
      <c r="D29" s="22">
        <f>IF($B29="","",MIN($D$7,$H$28+$H$28*$C$12/$C$14))</f>
        <v>3067.8363793535241</v>
      </c>
      <c r="E29" s="22">
        <f>IF($B29="","",$H$28*$C$12/$C$14)</f>
        <v>704.59936671826165</v>
      </c>
      <c r="F29" s="22">
        <f t="shared" si="1"/>
        <v>2363.2370126352625</v>
      </c>
      <c r="G29" s="23"/>
      <c r="H29" s="24">
        <f>IF($B29="","",MAX($H$28-$F29-N($G29),0))</f>
        <v>294310.18055294856</v>
      </c>
    </row>
    <row r="30" spans="2:8" ht="15" customHeight="1" x14ac:dyDescent="0.25">
      <c r="B30" s="25">
        <f>IF(AND(ROW()-18&lt;=$C$13*$C$14,N($H$29)&gt;0.005),ROW()-18,"")</f>
        <v>12</v>
      </c>
      <c r="C30" s="26">
        <f t="shared" si="0"/>
        <v>46447</v>
      </c>
      <c r="D30" s="27">
        <f>IF($B30="","",MIN($D$7,$H$29+$H$29*$C$12/$C$14))</f>
        <v>3067.8363793535241</v>
      </c>
      <c r="E30" s="27">
        <f>IF($B30="","",$H$29*$C$12/$C$14)</f>
        <v>698.98667881325275</v>
      </c>
      <c r="F30" s="27">
        <f t="shared" si="1"/>
        <v>2368.8497005402714</v>
      </c>
      <c r="G30" s="28"/>
      <c r="H30" s="29">
        <f>IF($B30="","",MAX($H$29-$F30-N($G30),0))</f>
        <v>291941.33085240831</v>
      </c>
    </row>
    <row r="31" spans="2:8" ht="15" customHeight="1" x14ac:dyDescent="0.25">
      <c r="B31" s="20">
        <f>IF(AND(ROW()-18&lt;=$C$13*$C$14,N($H$30)&gt;0.005),ROW()-18,"")</f>
        <v>13</v>
      </c>
      <c r="C31" s="21">
        <f t="shared" si="0"/>
        <v>46478</v>
      </c>
      <c r="D31" s="22">
        <f>IF($B31="","",MIN($D$7,$H$30+$H$30*$C$12/$C$14))</f>
        <v>3067.8363793535241</v>
      </c>
      <c r="E31" s="22">
        <f>IF($B31="","",$H$30*$C$12/$C$14)</f>
        <v>693.36066077446969</v>
      </c>
      <c r="F31" s="22">
        <f t="shared" si="1"/>
        <v>2374.4757185790545</v>
      </c>
      <c r="G31" s="23">
        <v>6000</v>
      </c>
      <c r="H31" s="24">
        <f>IF($B31="","",MAX($H$30-$F31-N($G31),0))</f>
        <v>283566.85513382923</v>
      </c>
    </row>
    <row r="32" spans="2:8" ht="15" customHeight="1" x14ac:dyDescent="0.25">
      <c r="B32" s="25">
        <f>IF(AND(ROW()-18&lt;=$C$13*$C$14,N($H$31)&gt;0.005),ROW()-18,"")</f>
        <v>14</v>
      </c>
      <c r="C32" s="26">
        <f t="shared" si="0"/>
        <v>46508</v>
      </c>
      <c r="D32" s="27">
        <f>IF($B32="","",MIN($D$7,$H$31+$H$31*$C$12/$C$14))</f>
        <v>3067.8363793535241</v>
      </c>
      <c r="E32" s="27">
        <f>IF($B32="","",$H$31*$C$12/$C$14)</f>
        <v>673.47128094284437</v>
      </c>
      <c r="F32" s="27">
        <f t="shared" si="1"/>
        <v>2394.3650984106798</v>
      </c>
      <c r="G32" s="28"/>
      <c r="H32" s="29">
        <f>IF($B32="","",MAX($H$31-$F32-N($G32),0))</f>
        <v>281172.49003541854</v>
      </c>
    </row>
    <row r="33" spans="2:8" ht="15" customHeight="1" x14ac:dyDescent="0.25">
      <c r="B33" s="20">
        <f>IF(AND(ROW()-18&lt;=$C$13*$C$14,N($H$32)&gt;0.005),ROW()-18,"")</f>
        <v>15</v>
      </c>
      <c r="C33" s="21">
        <f t="shared" si="0"/>
        <v>46539</v>
      </c>
      <c r="D33" s="22">
        <f>IF($B33="","",MIN($D$7,$H$32+$H$32*$C$12/$C$14))</f>
        <v>3067.8363793535241</v>
      </c>
      <c r="E33" s="22">
        <f>IF($B33="","",$H$32*$C$12/$C$14)</f>
        <v>667.78466383411899</v>
      </c>
      <c r="F33" s="22">
        <f t="shared" si="1"/>
        <v>2400.0517155194052</v>
      </c>
      <c r="G33" s="23"/>
      <c r="H33" s="24">
        <f>IF($B33="","",MAX($H$32-$F33-N($G33),0))</f>
        <v>278772.43831989914</v>
      </c>
    </row>
    <row r="34" spans="2:8" ht="15" customHeight="1" x14ac:dyDescent="0.25">
      <c r="B34" s="25">
        <f>IF(AND(ROW()-18&lt;=$C$13*$C$14,N($H$33)&gt;0.005),ROW()-18,"")</f>
        <v>16</v>
      </c>
      <c r="C34" s="26">
        <f t="shared" si="0"/>
        <v>46569</v>
      </c>
      <c r="D34" s="27">
        <f>IF($B34="","",MIN($D$7,$H$33+$H$33*$C$12/$C$14))</f>
        <v>3067.8363793535241</v>
      </c>
      <c r="E34" s="27">
        <f>IF($B34="","",$H$33*$C$12/$C$14)</f>
        <v>662.08454100976053</v>
      </c>
      <c r="F34" s="27">
        <f t="shared" si="1"/>
        <v>2405.7518383437637</v>
      </c>
      <c r="G34" s="28"/>
      <c r="H34" s="29">
        <f>IF($B34="","",MAX($H$33-$F34-N($G34),0))</f>
        <v>276366.6864815554</v>
      </c>
    </row>
    <row r="35" spans="2:8" ht="15" customHeight="1" x14ac:dyDescent="0.25">
      <c r="B35" s="20">
        <f>IF(AND(ROW()-18&lt;=$C$13*$C$14,N($H$34)&gt;0.005),ROW()-18,"")</f>
        <v>17</v>
      </c>
      <c r="C35" s="21">
        <f t="shared" si="0"/>
        <v>46600</v>
      </c>
      <c r="D35" s="22">
        <f>IF($B35="","",MIN($D$7,$H$34+$H$34*$C$12/$C$14))</f>
        <v>3067.8363793535241</v>
      </c>
      <c r="E35" s="22">
        <f>IF($B35="","",$H$34*$C$12/$C$14)</f>
        <v>656.37088039369416</v>
      </c>
      <c r="F35" s="22">
        <f t="shared" si="1"/>
        <v>2411.4654989598298</v>
      </c>
      <c r="G35" s="23"/>
      <c r="H35" s="24">
        <f>IF($B35="","",MAX($H$34-$F35-N($G35),0))</f>
        <v>273955.22098259558</v>
      </c>
    </row>
    <row r="36" spans="2:8" ht="15" customHeight="1" x14ac:dyDescent="0.25">
      <c r="B36" s="25">
        <f>IF(AND(ROW()-18&lt;=$C$13*$C$14,N($H$35)&gt;0.005),ROW()-18,"")</f>
        <v>18</v>
      </c>
      <c r="C36" s="26">
        <f t="shared" si="0"/>
        <v>46631</v>
      </c>
      <c r="D36" s="27">
        <f>IF($B36="","",MIN($D$7,$H$35+$H$35*$C$12/$C$14))</f>
        <v>3067.8363793535241</v>
      </c>
      <c r="E36" s="27">
        <f>IF($B36="","",$H$35*$C$12/$C$14)</f>
        <v>650.64364983366454</v>
      </c>
      <c r="F36" s="27">
        <f t="shared" si="1"/>
        <v>2417.1927295198593</v>
      </c>
      <c r="G36" s="28"/>
      <c r="H36" s="29">
        <f>IF($B36="","",MAX($H$35-$F36-N($G36),0))</f>
        <v>271538.02825307572</v>
      </c>
    </row>
    <row r="37" spans="2:8" ht="15" customHeight="1" x14ac:dyDescent="0.25">
      <c r="B37" s="20">
        <f>IF(AND(ROW()-18&lt;=$C$13*$C$14,N($H$36)&gt;0.005),ROW()-18,"")</f>
        <v>19</v>
      </c>
      <c r="C37" s="21">
        <f t="shared" si="0"/>
        <v>46661</v>
      </c>
      <c r="D37" s="22">
        <f>IF($B37="","",MIN($D$7,$H$36+$H$36*$C$12/$C$14))</f>
        <v>3067.8363793535241</v>
      </c>
      <c r="E37" s="22">
        <f>IF($B37="","",$H$36*$C$12/$C$14)</f>
        <v>644.90281710105489</v>
      </c>
      <c r="F37" s="22">
        <f t="shared" si="1"/>
        <v>2422.9335622524691</v>
      </c>
      <c r="G37" s="23"/>
      <c r="H37" s="24">
        <f>IF($B37="","",MAX($H$36-$F37-N($G37),0))</f>
        <v>269115.09469082323</v>
      </c>
    </row>
    <row r="38" spans="2:8" ht="15" customHeight="1" x14ac:dyDescent="0.25">
      <c r="B38" s="25">
        <f>IF(AND(ROW()-18&lt;=$C$13*$C$14,N($H$37)&gt;0.005),ROW()-18,"")</f>
        <v>20</v>
      </c>
      <c r="C38" s="26">
        <f t="shared" si="0"/>
        <v>46692</v>
      </c>
      <c r="D38" s="27">
        <f>IF($B38="","",MIN($D$7,$H$37+$H$37*$C$12/$C$14))</f>
        <v>3067.8363793535241</v>
      </c>
      <c r="E38" s="27">
        <f>IF($B38="","",$H$37*$C$12/$C$14)</f>
        <v>639.14834989070516</v>
      </c>
      <c r="F38" s="27">
        <f t="shared" si="1"/>
        <v>2428.688029462819</v>
      </c>
      <c r="G38" s="28"/>
      <c r="H38" s="29">
        <f>IF($B38="","",MAX($H$37-$F38-N($G38),0))</f>
        <v>266686.40666136041</v>
      </c>
    </row>
    <row r="39" spans="2:8" ht="15" customHeight="1" x14ac:dyDescent="0.25">
      <c r="B39" s="20">
        <f>IF(AND(ROW()-18&lt;=$C$13*$C$14,N($H$38)&gt;0.005),ROW()-18,"")</f>
        <v>21</v>
      </c>
      <c r="C39" s="21">
        <f t="shared" si="0"/>
        <v>46722</v>
      </c>
      <c r="D39" s="22">
        <f>IF($B39="","",MIN($D$7,$H$38+$H$38*$C$12/$C$14))</f>
        <v>3067.8363793535241</v>
      </c>
      <c r="E39" s="22">
        <f>IF($B39="","",$H$38*$C$12/$C$14)</f>
        <v>633.380215820731</v>
      </c>
      <c r="F39" s="22">
        <f t="shared" si="1"/>
        <v>2434.4561635327932</v>
      </c>
      <c r="G39" s="23"/>
      <c r="H39" s="24">
        <f>IF($B39="","",MAX($H$38-$F39-N($G39),0))</f>
        <v>264251.95049782761</v>
      </c>
    </row>
    <row r="40" spans="2:8" ht="15" customHeight="1" x14ac:dyDescent="0.25">
      <c r="B40" s="25">
        <f>IF(AND(ROW()-18&lt;=$C$13*$C$14,N($H$39)&gt;0.005),ROW()-18,"")</f>
        <v>22</v>
      </c>
      <c r="C40" s="26">
        <f t="shared" si="0"/>
        <v>46753</v>
      </c>
      <c r="D40" s="27">
        <f>IF($B40="","",MIN($D$7,$H$39+$H$39*$C$12/$C$14))</f>
        <v>3067.8363793535241</v>
      </c>
      <c r="E40" s="27">
        <f>IF($B40="","",$H$39*$C$12/$C$14)</f>
        <v>627.5983824323406</v>
      </c>
      <c r="F40" s="27">
        <f t="shared" si="1"/>
        <v>2440.2379969211834</v>
      </c>
      <c r="G40" s="28"/>
      <c r="H40" s="29">
        <f>IF($B40="","",MAX($H$39-$F40-N($G40),0))</f>
        <v>261811.71250090643</v>
      </c>
    </row>
    <row r="41" spans="2:8" ht="15" customHeight="1" x14ac:dyDescent="0.25">
      <c r="B41" s="20">
        <f>IF(AND(ROW()-18&lt;=$C$13*$C$14,N($H$40)&gt;0.005),ROW()-18,"")</f>
        <v>23</v>
      </c>
      <c r="C41" s="21">
        <f t="shared" si="0"/>
        <v>46784</v>
      </c>
      <c r="D41" s="22">
        <f>IF($B41="","",MIN($D$7,$H$40+$H$40*$C$12/$C$14))</f>
        <v>3067.8363793535241</v>
      </c>
      <c r="E41" s="22">
        <f>IF($B41="","",$H$40*$C$12/$C$14)</f>
        <v>621.80281718965273</v>
      </c>
      <c r="F41" s="22">
        <f t="shared" si="1"/>
        <v>2446.0335621638715</v>
      </c>
      <c r="G41" s="23"/>
      <c r="H41" s="24">
        <f>IF($B41="","",MAX($H$40-$F41-N($G41),0))</f>
        <v>259365.67893874255</v>
      </c>
    </row>
    <row r="42" spans="2:8" ht="15" customHeight="1" x14ac:dyDescent="0.25">
      <c r="B42" s="25">
        <f>IF(AND(ROW()-18&lt;=$C$13*$C$14,N($H$41)&gt;0.005),ROW()-18,"")</f>
        <v>24</v>
      </c>
      <c r="C42" s="26">
        <f t="shared" si="0"/>
        <v>46813</v>
      </c>
      <c r="D42" s="27">
        <f>IF($B42="","",MIN($D$7,$H$41+$H$41*$C$12/$C$14))</f>
        <v>3067.8363793535241</v>
      </c>
      <c r="E42" s="27">
        <f>IF($B42="","",$H$41*$C$12/$C$14)</f>
        <v>615.99348747951365</v>
      </c>
      <c r="F42" s="27">
        <f t="shared" si="1"/>
        <v>2451.8428918740105</v>
      </c>
      <c r="G42" s="28"/>
      <c r="H42" s="29">
        <f>IF($B42="","",MAX($H$41-$F42-N($G42),0))</f>
        <v>256913.83604686853</v>
      </c>
    </row>
    <row r="43" spans="2:8" ht="15" customHeight="1" x14ac:dyDescent="0.25">
      <c r="B43" s="20">
        <f>IF(AND(ROW()-18&lt;=$C$13*$C$14,N($H$42)&gt;0.005),ROW()-18,"")</f>
        <v>25</v>
      </c>
      <c r="C43" s="21">
        <f t="shared" si="0"/>
        <v>46844</v>
      </c>
      <c r="D43" s="22">
        <f>IF($B43="","",MIN($D$7,$H$42+$H$42*$C$12/$C$14))</f>
        <v>3067.8363793535241</v>
      </c>
      <c r="E43" s="22">
        <f>IF($B43="","",$H$42*$C$12/$C$14)</f>
        <v>610.17036061131273</v>
      </c>
      <c r="F43" s="22">
        <f t="shared" si="1"/>
        <v>2457.6660187422112</v>
      </c>
      <c r="G43" s="23">
        <v>6000</v>
      </c>
      <c r="H43" s="24">
        <f>IF($B43="","",MAX($H$42-$F43-N($G43),0))</f>
        <v>248456.1700281263</v>
      </c>
    </row>
    <row r="44" spans="2:8" ht="15" customHeight="1" x14ac:dyDescent="0.25">
      <c r="B44" s="25">
        <f>IF(AND(ROW()-18&lt;=$C$13*$C$14,N($H$43)&gt;0.005),ROW()-18,"")</f>
        <v>26</v>
      </c>
      <c r="C44" s="26">
        <f t="shared" si="0"/>
        <v>46874</v>
      </c>
      <c r="D44" s="27">
        <f>IF($B44="","",MIN($D$7,$H$43+$H$43*$C$12/$C$14))</f>
        <v>3067.8363793535241</v>
      </c>
      <c r="E44" s="27">
        <f>IF($B44="","",$H$43*$C$12/$C$14)</f>
        <v>590.0834038168</v>
      </c>
      <c r="F44" s="27">
        <f t="shared" si="1"/>
        <v>2477.7529755367241</v>
      </c>
      <c r="G44" s="28"/>
      <c r="H44" s="29">
        <f>IF($B44="","",MAX($H$43-$F44-N($G44),0))</f>
        <v>245978.41705258959</v>
      </c>
    </row>
    <row r="45" spans="2:8" ht="15" customHeight="1" x14ac:dyDescent="0.25">
      <c r="B45" s="20">
        <f>IF(AND(ROW()-18&lt;=$C$13*$C$14,N($H$44)&gt;0.005),ROW()-18,"")</f>
        <v>27</v>
      </c>
      <c r="C45" s="21">
        <f t="shared" si="0"/>
        <v>46905</v>
      </c>
      <c r="D45" s="22">
        <f>IF($B45="","",MIN($D$7,$H$44+$H$44*$C$12/$C$14))</f>
        <v>3067.8363793535241</v>
      </c>
      <c r="E45" s="22">
        <f>IF($B45="","",$H$44*$C$12/$C$14)</f>
        <v>584.19874049990028</v>
      </c>
      <c r="F45" s="22">
        <f t="shared" si="1"/>
        <v>2483.6376388536237</v>
      </c>
      <c r="G45" s="23"/>
      <c r="H45" s="24">
        <f>IF($B45="","",MAX($H$44-$F45-N($G45),0))</f>
        <v>243494.77941373596</v>
      </c>
    </row>
    <row r="46" spans="2:8" ht="15" customHeight="1" x14ac:dyDescent="0.25">
      <c r="B46" s="25">
        <f>IF(AND(ROW()-18&lt;=$C$13*$C$14,N($H$45)&gt;0.005),ROW()-18,"")</f>
        <v>28</v>
      </c>
      <c r="C46" s="26">
        <f t="shared" si="0"/>
        <v>46935</v>
      </c>
      <c r="D46" s="27">
        <f>IF($B46="","",MIN($D$7,$H$45+$H$45*$C$12/$C$14))</f>
        <v>3067.8363793535241</v>
      </c>
      <c r="E46" s="27">
        <f>IF($B46="","",$H$45*$C$12/$C$14)</f>
        <v>578.30010110762294</v>
      </c>
      <c r="F46" s="27">
        <f t="shared" si="1"/>
        <v>2489.536278245901</v>
      </c>
      <c r="G46" s="28"/>
      <c r="H46" s="29">
        <f>IF($B46="","",MAX($H$45-$F46-N($G46),0))</f>
        <v>241005.24313549005</v>
      </c>
    </row>
    <row r="47" spans="2:8" ht="15" customHeight="1" x14ac:dyDescent="0.25">
      <c r="B47" s="20">
        <f>IF(AND(ROW()-18&lt;=$C$13*$C$14,N($H$46)&gt;0.005),ROW()-18,"")</f>
        <v>29</v>
      </c>
      <c r="C47" s="21">
        <f t="shared" si="0"/>
        <v>46966</v>
      </c>
      <c r="D47" s="22">
        <f>IF($B47="","",MIN($D$7,$H$46+$H$46*$C$12/$C$14))</f>
        <v>3067.8363793535241</v>
      </c>
      <c r="E47" s="22">
        <f>IF($B47="","",$H$46*$C$12/$C$14)</f>
        <v>572.38745244678887</v>
      </c>
      <c r="F47" s="22">
        <f t="shared" si="1"/>
        <v>2495.4489269067353</v>
      </c>
      <c r="G47" s="23"/>
      <c r="H47" s="24">
        <f>IF($B47="","",MAX($H$46-$F47-N($G47),0))</f>
        <v>238509.79420858331</v>
      </c>
    </row>
    <row r="48" spans="2:8" ht="15" customHeight="1" x14ac:dyDescent="0.25">
      <c r="B48" s="25">
        <f>IF(AND(ROW()-18&lt;=$C$13*$C$14,N($H$47)&gt;0.005),ROW()-18,"")</f>
        <v>30</v>
      </c>
      <c r="C48" s="26">
        <f t="shared" si="0"/>
        <v>46997</v>
      </c>
      <c r="D48" s="27">
        <f>IF($B48="","",MIN($D$7,$H$47+$H$47*$C$12/$C$14))</f>
        <v>3067.8363793535241</v>
      </c>
      <c r="E48" s="27">
        <f>IF($B48="","",$H$47*$C$12/$C$14)</f>
        <v>566.46076124538536</v>
      </c>
      <c r="F48" s="27">
        <f t="shared" si="1"/>
        <v>2501.375618108139</v>
      </c>
      <c r="G48" s="28"/>
      <c r="H48" s="29">
        <f>IF($B48="","",MAX($H$47-$F48-N($G48),0))</f>
        <v>236008.41859047516</v>
      </c>
    </row>
    <row r="49" spans="2:8" ht="15" customHeight="1" x14ac:dyDescent="0.25">
      <c r="B49" s="20">
        <f>IF(AND(ROW()-18&lt;=$C$13*$C$14,N($H$48)&gt;0.005),ROW()-18,"")</f>
        <v>31</v>
      </c>
      <c r="C49" s="21">
        <f t="shared" si="0"/>
        <v>47027</v>
      </c>
      <c r="D49" s="22">
        <f>IF($B49="","",MIN($D$7,$H$48+$H$48*$C$12/$C$14))</f>
        <v>3067.8363793535241</v>
      </c>
      <c r="E49" s="22">
        <f>IF($B49="","",$H$48*$C$12/$C$14)</f>
        <v>560.51999415237856</v>
      </c>
      <c r="F49" s="22">
        <f t="shared" si="1"/>
        <v>2507.3163852011457</v>
      </c>
      <c r="G49" s="23"/>
      <c r="H49" s="24">
        <f>IF($B49="","",MAX($H$48-$F49-N($G49),0))</f>
        <v>233501.10220527402</v>
      </c>
    </row>
    <row r="50" spans="2:8" ht="15" customHeight="1" x14ac:dyDescent="0.25">
      <c r="B50" s="25">
        <f>IF(AND(ROW()-18&lt;=$C$13*$C$14,N($H$49)&gt;0.005),ROW()-18,"")</f>
        <v>32</v>
      </c>
      <c r="C50" s="26">
        <f t="shared" si="0"/>
        <v>47058</v>
      </c>
      <c r="D50" s="27">
        <f>IF($B50="","",MIN($D$7,$H$49+$H$49*$C$12/$C$14))</f>
        <v>3067.8363793535241</v>
      </c>
      <c r="E50" s="27">
        <f>IF($B50="","",$H$49*$C$12/$C$14)</f>
        <v>554.56511773752584</v>
      </c>
      <c r="F50" s="27">
        <f t="shared" si="1"/>
        <v>2513.2712616159984</v>
      </c>
      <c r="G50" s="28"/>
      <c r="H50" s="29">
        <f>IF($B50="","",MAX($H$49-$F50-N($G50),0))</f>
        <v>230987.83094365802</v>
      </c>
    </row>
    <row r="51" spans="2:8" ht="15" customHeight="1" x14ac:dyDescent="0.25">
      <c r="B51" s="20">
        <f>IF(AND(ROW()-18&lt;=$C$13*$C$14,N($H$50)&gt;0.005),ROW()-18,"")</f>
        <v>33</v>
      </c>
      <c r="C51" s="21">
        <f t="shared" ref="C51:C82" si="2">IF($B51="","",EDATE($C$15,$B51-1))</f>
        <v>47088</v>
      </c>
      <c r="D51" s="22">
        <f>IF($B51="","",MIN($D$7,$H$50+$H$50*$C$12/$C$14))</f>
        <v>3067.8363793535241</v>
      </c>
      <c r="E51" s="22">
        <f>IF($B51="","",$H$50*$C$12/$C$14)</f>
        <v>548.59609849118783</v>
      </c>
      <c r="F51" s="22">
        <f t="shared" ref="F51:F82" si="3">IF($B51="","",$D51-$E51)</f>
        <v>2519.2402808623365</v>
      </c>
      <c r="G51" s="23"/>
      <c r="H51" s="24">
        <f>IF($B51="","",MAX($H$50-$F51-N($G51),0))</f>
        <v>228468.59066279567</v>
      </c>
    </row>
    <row r="52" spans="2:8" ht="15" customHeight="1" x14ac:dyDescent="0.25">
      <c r="B52" s="25">
        <f>IF(AND(ROW()-18&lt;=$C$13*$C$14,N($H$51)&gt;0.005),ROW()-18,"")</f>
        <v>34</v>
      </c>
      <c r="C52" s="26">
        <f t="shared" si="2"/>
        <v>47119</v>
      </c>
      <c r="D52" s="27">
        <f>IF($B52="","",MIN($D$7,$H$51+$H$51*$C$12/$C$14))</f>
        <v>3067.8363793535241</v>
      </c>
      <c r="E52" s="27">
        <f>IF($B52="","",$H$51*$C$12/$C$14)</f>
        <v>542.61290282413972</v>
      </c>
      <c r="F52" s="27">
        <f t="shared" si="3"/>
        <v>2525.2234765293842</v>
      </c>
      <c r="G52" s="28"/>
      <c r="H52" s="29">
        <f>IF($B52="","",MAX($H$51-$F52-N($G52),0))</f>
        <v>225943.36718626629</v>
      </c>
    </row>
    <row r="53" spans="2:8" ht="15" customHeight="1" x14ac:dyDescent="0.25">
      <c r="B53" s="20">
        <f>IF(AND(ROW()-18&lt;=$C$13*$C$14,N($H$52)&gt;0.005),ROW()-18,"")</f>
        <v>35</v>
      </c>
      <c r="C53" s="21">
        <f t="shared" si="2"/>
        <v>47150</v>
      </c>
      <c r="D53" s="22">
        <f>IF($B53="","",MIN($D$7,$H$52+$H$52*$C$12/$C$14))</f>
        <v>3067.8363793535241</v>
      </c>
      <c r="E53" s="22">
        <f>IF($B53="","",$H$52*$C$12/$C$14)</f>
        <v>536.61549706738242</v>
      </c>
      <c r="F53" s="22">
        <f t="shared" si="3"/>
        <v>2531.2208822861417</v>
      </c>
      <c r="G53" s="23"/>
      <c r="H53" s="24">
        <f>IF($B53="","",MAX($H$52-$F53-N($G53),0))</f>
        <v>223412.14630398015</v>
      </c>
    </row>
    <row r="54" spans="2:8" ht="15" customHeight="1" x14ac:dyDescent="0.25">
      <c r="B54" s="25">
        <f>IF(AND(ROW()-18&lt;=$C$13*$C$14,N($H$53)&gt;0.005),ROW()-18,"")</f>
        <v>36</v>
      </c>
      <c r="C54" s="26">
        <f t="shared" si="2"/>
        <v>47178</v>
      </c>
      <c r="D54" s="27">
        <f>IF($B54="","",MIN($D$7,$H$53+$H$53*$C$12/$C$14))</f>
        <v>3067.8363793535241</v>
      </c>
      <c r="E54" s="27">
        <f>IF($B54="","",$H$53*$C$12/$C$14)</f>
        <v>530.60384747195292</v>
      </c>
      <c r="F54" s="27">
        <f t="shared" si="3"/>
        <v>2537.232531881571</v>
      </c>
      <c r="G54" s="28"/>
      <c r="H54" s="29">
        <f>IF($B54="","",MAX($H$53-$F54-N($G54),0))</f>
        <v>220874.91377209857</v>
      </c>
    </row>
    <row r="55" spans="2:8" ht="15" customHeight="1" x14ac:dyDescent="0.25">
      <c r="B55" s="20">
        <f>IF(AND(ROW()-18&lt;=$C$13*$C$14,N($H$54)&gt;0.005),ROW()-18,"")</f>
        <v>37</v>
      </c>
      <c r="C55" s="21">
        <f t="shared" si="2"/>
        <v>47209</v>
      </c>
      <c r="D55" s="22">
        <f>IF($B55="","",MIN($D$7,$H$54+$H$54*$C$12/$C$14))</f>
        <v>3067.8363793535241</v>
      </c>
      <c r="E55" s="22">
        <f>IF($B55="","",$H$54*$C$12/$C$14)</f>
        <v>524.5779202087341</v>
      </c>
      <c r="F55" s="22">
        <f t="shared" si="3"/>
        <v>2543.2584591447899</v>
      </c>
      <c r="G55" s="23"/>
      <c r="H55" s="24">
        <f>IF($B55="","",MAX($H$54-$F55-N($G55),0))</f>
        <v>218331.65531295378</v>
      </c>
    </row>
    <row r="56" spans="2:8" ht="15" customHeight="1" x14ac:dyDescent="0.25">
      <c r="B56" s="25">
        <f>IF(AND(ROW()-18&lt;=$C$13*$C$14,N($H$55)&gt;0.005),ROW()-18,"")</f>
        <v>38</v>
      </c>
      <c r="C56" s="26">
        <f t="shared" si="2"/>
        <v>47239</v>
      </c>
      <c r="D56" s="27">
        <f>IF($B56="","",MIN($D$7,$H$55+$H$55*$C$12/$C$14))</f>
        <v>3067.8363793535241</v>
      </c>
      <c r="E56" s="27">
        <f>IF($B56="","",$H$55*$C$12/$C$14)</f>
        <v>518.53768136826523</v>
      </c>
      <c r="F56" s="27">
        <f t="shared" si="3"/>
        <v>2549.298697985259</v>
      </c>
      <c r="G56" s="28"/>
      <c r="H56" s="29">
        <f>IF($B56="","",MAX($H$55-$F56-N($G56),0))</f>
        <v>215782.35661496851</v>
      </c>
    </row>
    <row r="57" spans="2:8" ht="15" customHeight="1" x14ac:dyDescent="0.25">
      <c r="B57" s="20">
        <f>IF(AND(ROW()-18&lt;=$C$13*$C$14,N($H$56)&gt;0.005),ROW()-18,"")</f>
        <v>39</v>
      </c>
      <c r="C57" s="21">
        <f t="shared" si="2"/>
        <v>47270</v>
      </c>
      <c r="D57" s="22">
        <f>IF($B57="","",MIN($D$7,$H$56+$H$56*$C$12/$C$14))</f>
        <v>3067.8363793535241</v>
      </c>
      <c r="E57" s="22">
        <f>IF($B57="","",$H$56*$C$12/$C$14)</f>
        <v>512.48309696055026</v>
      </c>
      <c r="F57" s="22">
        <f t="shared" si="3"/>
        <v>2555.3532823929736</v>
      </c>
      <c r="G57" s="23"/>
      <c r="H57" s="24">
        <f>IF($B57="","",MAX($H$56-$F57-N($G57),0))</f>
        <v>213227.00333257552</v>
      </c>
    </row>
    <row r="58" spans="2:8" ht="15" customHeight="1" x14ac:dyDescent="0.25">
      <c r="B58" s="25">
        <f>IF(AND(ROW()-18&lt;=$C$13*$C$14,N($H$57)&gt;0.005),ROW()-18,"")</f>
        <v>40</v>
      </c>
      <c r="C58" s="26">
        <f t="shared" si="2"/>
        <v>47300</v>
      </c>
      <c r="D58" s="27">
        <f>IF($B58="","",MIN($D$7,$H$57+$H$57*$C$12/$C$14))</f>
        <v>3067.8363793535241</v>
      </c>
      <c r="E58" s="27">
        <f>IF($B58="","",$H$57*$C$12/$C$14)</f>
        <v>506.41413291486691</v>
      </c>
      <c r="F58" s="27">
        <f t="shared" si="3"/>
        <v>2561.4222464386571</v>
      </c>
      <c r="G58" s="28"/>
      <c r="H58" s="29">
        <f>IF($B58="","",MAX($H$57-$F58-N($G58),0))</f>
        <v>210665.58108613687</v>
      </c>
    </row>
    <row r="59" spans="2:8" ht="15" customHeight="1" x14ac:dyDescent="0.25">
      <c r="B59" s="20">
        <f>IF(AND(ROW()-18&lt;=$C$13*$C$14,N($H$58)&gt;0.005),ROW()-18,"")</f>
        <v>41</v>
      </c>
      <c r="C59" s="21">
        <f t="shared" si="2"/>
        <v>47331</v>
      </c>
      <c r="D59" s="22">
        <f>IF($B59="","",MIN($D$7,$H$58+$H$58*$C$12/$C$14))</f>
        <v>3067.8363793535241</v>
      </c>
      <c r="E59" s="22">
        <f>IF($B59="","",$H$58*$C$12/$C$14)</f>
        <v>500.33075507957506</v>
      </c>
      <c r="F59" s="22">
        <f t="shared" si="3"/>
        <v>2567.5056242739493</v>
      </c>
      <c r="G59" s="23"/>
      <c r="H59" s="24">
        <f>IF($B59="","",MAX($H$58-$F59-N($G59),0))</f>
        <v>208098.07546186293</v>
      </c>
    </row>
    <row r="60" spans="2:8" ht="15" customHeight="1" x14ac:dyDescent="0.25">
      <c r="B60" s="25">
        <f>IF(AND(ROW()-18&lt;=$C$13*$C$14,N($H$59)&gt;0.005),ROW()-18,"")</f>
        <v>42</v>
      </c>
      <c r="C60" s="26">
        <f t="shared" si="2"/>
        <v>47362</v>
      </c>
      <c r="D60" s="27">
        <f>IF($B60="","",MIN($D$7,$H$59+$H$59*$C$12/$C$14))</f>
        <v>3067.8363793535241</v>
      </c>
      <c r="E60" s="27">
        <f>IF($B60="","",$H$59*$C$12/$C$14)</f>
        <v>494.23292922192445</v>
      </c>
      <c r="F60" s="27">
        <f t="shared" si="3"/>
        <v>2573.6034501315999</v>
      </c>
      <c r="G60" s="28"/>
      <c r="H60" s="29">
        <f>IF($B60="","",MAX($H$59-$F60-N($G60),0))</f>
        <v>205524.47201173133</v>
      </c>
    </row>
    <row r="61" spans="2:8" ht="15" customHeight="1" x14ac:dyDescent="0.25">
      <c r="B61" s="20">
        <f>IF(AND(ROW()-18&lt;=$C$13*$C$14,N($H$60)&gt;0.005),ROW()-18,"")</f>
        <v>43</v>
      </c>
      <c r="C61" s="21">
        <f t="shared" si="2"/>
        <v>47392</v>
      </c>
      <c r="D61" s="22">
        <f>IF($B61="","",MIN($D$7,$H$60+$H$60*$C$12/$C$14))</f>
        <v>3067.8363793535241</v>
      </c>
      <c r="E61" s="22">
        <f>IF($B61="","",$H$60*$C$12/$C$14)</f>
        <v>488.12062102786194</v>
      </c>
      <c r="F61" s="22">
        <f t="shared" si="3"/>
        <v>2579.7157583256621</v>
      </c>
      <c r="G61" s="23"/>
      <c r="H61" s="24">
        <f>IF($B61="","",MAX($H$60-$F61-N($G61),0))</f>
        <v>202944.75625340568</v>
      </c>
    </row>
    <row r="62" spans="2:8" ht="15" customHeight="1" x14ac:dyDescent="0.25">
      <c r="B62" s="25">
        <f>IF(AND(ROW()-18&lt;=$C$13*$C$14,N($H$61)&gt;0.005),ROW()-18,"")</f>
        <v>44</v>
      </c>
      <c r="C62" s="26">
        <f t="shared" si="2"/>
        <v>47423</v>
      </c>
      <c r="D62" s="27">
        <f>IF($B62="","",MIN($D$7,$H$61+$H$61*$C$12/$C$14))</f>
        <v>3067.8363793535241</v>
      </c>
      <c r="E62" s="27">
        <f>IF($B62="","",$H$61*$C$12/$C$14)</f>
        <v>481.99379610183854</v>
      </c>
      <c r="F62" s="27">
        <f t="shared" si="3"/>
        <v>2585.8425832516855</v>
      </c>
      <c r="G62" s="28"/>
      <c r="H62" s="29">
        <f>IF($B62="","",MAX($H$61-$F62-N($G62),0))</f>
        <v>200358.913670154</v>
      </c>
    </row>
    <row r="63" spans="2:8" ht="15" customHeight="1" x14ac:dyDescent="0.25">
      <c r="B63" s="20">
        <f>IF(AND(ROW()-18&lt;=$C$13*$C$14,N($H$62)&gt;0.005),ROW()-18,"")</f>
        <v>45</v>
      </c>
      <c r="C63" s="21">
        <f t="shared" si="2"/>
        <v>47453</v>
      </c>
      <c r="D63" s="22">
        <f>IF($B63="","",MIN($D$7,$H$62+$H$62*$C$12/$C$14))</f>
        <v>3067.8363793535241</v>
      </c>
      <c r="E63" s="22">
        <f>IF($B63="","",$H$62*$C$12/$C$14)</f>
        <v>475.8524199666158</v>
      </c>
      <c r="F63" s="22">
        <f t="shared" si="3"/>
        <v>2591.9839593869083</v>
      </c>
      <c r="G63" s="23"/>
      <c r="H63" s="24">
        <f>IF($B63="","",MAX($H$62-$F63-N($G63),0))</f>
        <v>197766.92971076709</v>
      </c>
    </row>
    <row r="64" spans="2:8" ht="15" customHeight="1" x14ac:dyDescent="0.25">
      <c r="B64" s="25">
        <f>IF(AND(ROW()-18&lt;=$C$13*$C$14,N($H$63)&gt;0.005),ROW()-18,"")</f>
        <v>46</v>
      </c>
      <c r="C64" s="26">
        <f t="shared" si="2"/>
        <v>47484</v>
      </c>
      <c r="D64" s="27">
        <f>IF($B64="","",MIN($D$7,$H$63+$H$63*$C$12/$C$14))</f>
        <v>3067.8363793535241</v>
      </c>
      <c r="E64" s="27">
        <f>IF($B64="","",$H$63*$C$12/$C$14)</f>
        <v>469.69645806307182</v>
      </c>
      <c r="F64" s="27">
        <f t="shared" si="3"/>
        <v>2598.1399212904521</v>
      </c>
      <c r="G64" s="28"/>
      <c r="H64" s="29">
        <f>IF($B64="","",MAX($H$63-$F64-N($G64),0))</f>
        <v>195168.78978947664</v>
      </c>
    </row>
    <row r="65" spans="2:8" ht="15" customHeight="1" x14ac:dyDescent="0.25">
      <c r="B65" s="20">
        <f>IF(AND(ROW()-18&lt;=$C$13*$C$14,N($H$64)&gt;0.005),ROW()-18,"")</f>
        <v>47</v>
      </c>
      <c r="C65" s="21">
        <f t="shared" si="2"/>
        <v>47515</v>
      </c>
      <c r="D65" s="22">
        <f>IF($B65="","",MIN($D$7,$H$64+$H$64*$C$12/$C$14))</f>
        <v>3067.8363793535241</v>
      </c>
      <c r="E65" s="22">
        <f>IF($B65="","",$H$64*$C$12/$C$14)</f>
        <v>463.52587575000706</v>
      </c>
      <c r="F65" s="22">
        <f t="shared" si="3"/>
        <v>2604.3105036035172</v>
      </c>
      <c r="G65" s="23"/>
      <c r="H65" s="24">
        <f>IF($B65="","",MAX($H$64-$F65-N($G65),0))</f>
        <v>192564.47928587312</v>
      </c>
    </row>
    <row r="66" spans="2:8" ht="15" customHeight="1" x14ac:dyDescent="0.25">
      <c r="B66" s="25">
        <f>IF(AND(ROW()-18&lt;=$C$13*$C$14,N($H$65)&gt;0.005),ROW()-18,"")</f>
        <v>48</v>
      </c>
      <c r="C66" s="26">
        <f t="shared" si="2"/>
        <v>47543</v>
      </c>
      <c r="D66" s="27">
        <f>IF($B66="","",MIN($D$7,$H$65+$H$65*$C$12/$C$14))</f>
        <v>3067.8363793535241</v>
      </c>
      <c r="E66" s="27">
        <f>IF($B66="","",$H$65*$C$12/$C$14)</f>
        <v>457.34063830394871</v>
      </c>
      <c r="F66" s="27">
        <f t="shared" si="3"/>
        <v>2610.4957410495754</v>
      </c>
      <c r="G66" s="28"/>
      <c r="H66" s="29">
        <f>IF($B66="","",MAX($H$65-$F66-N($G66),0))</f>
        <v>189953.98354482354</v>
      </c>
    </row>
    <row r="67" spans="2:8" ht="15" customHeight="1" x14ac:dyDescent="0.25">
      <c r="B67" s="20">
        <f>IF(AND(ROW()-18&lt;=$C$13*$C$14,N($H$66)&gt;0.005),ROW()-18,"")</f>
        <v>49</v>
      </c>
      <c r="C67" s="21">
        <f t="shared" si="2"/>
        <v>47574</v>
      </c>
      <c r="D67" s="22">
        <f>IF($B67="","",MIN($D$7,$H$66+$H$66*$C$12/$C$14))</f>
        <v>3067.8363793535241</v>
      </c>
      <c r="E67" s="22">
        <f>IF($B67="","",$H$66*$C$12/$C$14)</f>
        <v>451.1407109189559</v>
      </c>
      <c r="F67" s="22">
        <f t="shared" si="3"/>
        <v>2616.6956684345682</v>
      </c>
      <c r="G67" s="23">
        <v>8000</v>
      </c>
      <c r="H67" s="24">
        <f>IF($B67="","",MAX($H$66-$F67-N($G67),0))</f>
        <v>179337.28787638896</v>
      </c>
    </row>
    <row r="68" spans="2:8" ht="15" customHeight="1" x14ac:dyDescent="0.25">
      <c r="B68" s="25">
        <f>IF(AND(ROW()-18&lt;=$C$13*$C$14,N($H$67)&gt;0.005),ROW()-18,"")</f>
        <v>50</v>
      </c>
      <c r="C68" s="26">
        <f t="shared" si="2"/>
        <v>47604</v>
      </c>
      <c r="D68" s="27">
        <f>IF($B68="","",MIN($D$7,$H$67+$H$67*$C$12/$C$14))</f>
        <v>3067.8363793535241</v>
      </c>
      <c r="E68" s="27">
        <f>IF($B68="","",$H$67*$C$12/$C$14)</f>
        <v>425.92605870642382</v>
      </c>
      <c r="F68" s="27">
        <f t="shared" si="3"/>
        <v>2641.9103206471004</v>
      </c>
      <c r="G68" s="28"/>
      <c r="H68" s="29">
        <f>IF($B68="","",MAX($H$67-$F68-N($G68),0))</f>
        <v>176695.37755574187</v>
      </c>
    </row>
    <row r="69" spans="2:8" ht="15" customHeight="1" x14ac:dyDescent="0.25">
      <c r="B69" s="20">
        <f>IF(AND(ROW()-18&lt;=$C$13*$C$14,N($H$68)&gt;0.005),ROW()-18,"")</f>
        <v>51</v>
      </c>
      <c r="C69" s="21">
        <f t="shared" si="2"/>
        <v>47635</v>
      </c>
      <c r="D69" s="22">
        <f>IF($B69="","",MIN($D$7,$H$68+$H$68*$C$12/$C$14))</f>
        <v>3067.8363793535241</v>
      </c>
      <c r="E69" s="22">
        <f>IF($B69="","",$H$68*$C$12/$C$14)</f>
        <v>419.65152169488692</v>
      </c>
      <c r="F69" s="22">
        <f t="shared" si="3"/>
        <v>2648.1848576586372</v>
      </c>
      <c r="G69" s="23"/>
      <c r="H69" s="24">
        <f>IF($B69="","",MAX($H$68-$F69-N($G69),0))</f>
        <v>174047.19269808324</v>
      </c>
    </row>
    <row r="70" spans="2:8" ht="15" customHeight="1" x14ac:dyDescent="0.25">
      <c r="B70" s="25">
        <f>IF(AND(ROW()-18&lt;=$C$13*$C$14,N($H$69)&gt;0.005),ROW()-18,"")</f>
        <v>52</v>
      </c>
      <c r="C70" s="26">
        <f t="shared" si="2"/>
        <v>47665</v>
      </c>
      <c r="D70" s="27">
        <f>IF($B70="","",MIN($D$7,$H$69+$H$69*$C$12/$C$14))</f>
        <v>3067.8363793535241</v>
      </c>
      <c r="E70" s="27">
        <f>IF($B70="","",$H$69*$C$12/$C$14)</f>
        <v>413.36208265794767</v>
      </c>
      <c r="F70" s="27">
        <f t="shared" si="3"/>
        <v>2654.4742966955764</v>
      </c>
      <c r="G70" s="28"/>
      <c r="H70" s="29">
        <f>IF($B70="","",MAX($H$69-$F70-N($G70),0))</f>
        <v>171392.71840138765</v>
      </c>
    </row>
    <row r="71" spans="2:8" ht="15" customHeight="1" x14ac:dyDescent="0.25">
      <c r="B71" s="20">
        <f>IF(AND(ROW()-18&lt;=$C$13*$C$14,N($H$70)&gt;0.005),ROW()-18,"")</f>
        <v>53</v>
      </c>
      <c r="C71" s="21">
        <f t="shared" si="2"/>
        <v>47696</v>
      </c>
      <c r="D71" s="22">
        <f>IF($B71="","",MIN($D$7,$H$70+$H$70*$C$12/$C$14))</f>
        <v>3067.8363793535241</v>
      </c>
      <c r="E71" s="22">
        <f>IF($B71="","",$H$70*$C$12/$C$14)</f>
        <v>407.05770620329571</v>
      </c>
      <c r="F71" s="22">
        <f t="shared" si="3"/>
        <v>2660.7786731502283</v>
      </c>
      <c r="G71" s="23"/>
      <c r="H71" s="24">
        <f>IF($B71="","",MAX($H$70-$F71-N($G71),0))</f>
        <v>168731.93972823743</v>
      </c>
    </row>
    <row r="72" spans="2:8" ht="15" customHeight="1" x14ac:dyDescent="0.25">
      <c r="B72" s="25">
        <f>IF(AND(ROW()-18&lt;=$C$13*$C$14,N($H$71)&gt;0.005),ROW()-18,"")</f>
        <v>54</v>
      </c>
      <c r="C72" s="26">
        <f t="shared" si="2"/>
        <v>47727</v>
      </c>
      <c r="D72" s="27">
        <f>IF($B72="","",MIN($D$7,$H$71+$H$71*$C$12/$C$14))</f>
        <v>3067.8363793535241</v>
      </c>
      <c r="E72" s="27">
        <f>IF($B72="","",$H$71*$C$12/$C$14)</f>
        <v>400.73835685456385</v>
      </c>
      <c r="F72" s="27">
        <f t="shared" si="3"/>
        <v>2667.0980224989603</v>
      </c>
      <c r="G72" s="28"/>
      <c r="H72" s="29">
        <f>IF($B72="","",MAX($H$71-$F72-N($G72),0))</f>
        <v>166064.84170573848</v>
      </c>
    </row>
    <row r="73" spans="2:8" ht="15" customHeight="1" x14ac:dyDescent="0.25">
      <c r="B73" s="20">
        <f>IF(AND(ROW()-18&lt;=$C$13*$C$14,N($H$72)&gt;0.005),ROW()-18,"")</f>
        <v>55</v>
      </c>
      <c r="C73" s="21">
        <f t="shared" si="2"/>
        <v>47757</v>
      </c>
      <c r="D73" s="22">
        <f>IF($B73="","",MIN($D$7,$H$72+$H$72*$C$12/$C$14))</f>
        <v>3067.8363793535241</v>
      </c>
      <c r="E73" s="22">
        <f>IF($B73="","",$H$72*$C$12/$C$14)</f>
        <v>394.40399905112889</v>
      </c>
      <c r="F73" s="22">
        <f t="shared" si="3"/>
        <v>2673.4323803023954</v>
      </c>
      <c r="G73" s="23"/>
      <c r="H73" s="24">
        <f>IF($B73="","",MAX($H$72-$F73-N($G73),0))</f>
        <v>163391.40932543608</v>
      </c>
    </row>
    <row r="74" spans="2:8" ht="15" customHeight="1" x14ac:dyDescent="0.25">
      <c r="B74" s="25">
        <f>IF(AND(ROW()-18&lt;=$C$13*$C$14,N($H$73)&gt;0.005),ROW()-18,"")</f>
        <v>56</v>
      </c>
      <c r="C74" s="26">
        <f t="shared" si="2"/>
        <v>47788</v>
      </c>
      <c r="D74" s="27">
        <f>IF($B74="","",MIN($D$7,$H$73+$H$73*$C$12/$C$14))</f>
        <v>3067.8363793535241</v>
      </c>
      <c r="E74" s="27">
        <f>IF($B74="","",$H$73*$C$12/$C$14)</f>
        <v>388.05459714791073</v>
      </c>
      <c r="F74" s="27">
        <f t="shared" si="3"/>
        <v>2679.7817822056131</v>
      </c>
      <c r="G74" s="28"/>
      <c r="H74" s="29">
        <f>IF($B74="","",MAX($H$73-$F74-N($G74),0))</f>
        <v>160711.62754323045</v>
      </c>
    </row>
    <row r="75" spans="2:8" ht="15" customHeight="1" x14ac:dyDescent="0.25">
      <c r="B75" s="20">
        <f>IF(AND(ROW()-18&lt;=$C$13*$C$14,N($H$74)&gt;0.005),ROW()-18,"")</f>
        <v>57</v>
      </c>
      <c r="C75" s="21">
        <f t="shared" si="2"/>
        <v>47818</v>
      </c>
      <c r="D75" s="22">
        <f>IF($B75="","",MIN($D$7,$H$74+$H$74*$C$12/$C$14))</f>
        <v>3067.8363793535241</v>
      </c>
      <c r="E75" s="22">
        <f>IF($B75="","",$H$74*$C$12/$C$14)</f>
        <v>381.69011541517233</v>
      </c>
      <c r="F75" s="22">
        <f t="shared" si="3"/>
        <v>2686.1462639383517</v>
      </c>
      <c r="G75" s="23"/>
      <c r="H75" s="24">
        <f>IF($B75="","",MAX($H$74-$F75-N($G75),0))</f>
        <v>158025.48127929211</v>
      </c>
    </row>
    <row r="76" spans="2:8" ht="15" customHeight="1" x14ac:dyDescent="0.25">
      <c r="B76" s="25">
        <f>IF(AND(ROW()-18&lt;=$C$13*$C$14,N($H$75)&gt;0.005),ROW()-18,"")</f>
        <v>58</v>
      </c>
      <c r="C76" s="26">
        <f t="shared" si="2"/>
        <v>47849</v>
      </c>
      <c r="D76" s="27">
        <f>IF($B76="","",MIN($D$7,$H$75+$H$75*$C$12/$C$14))</f>
        <v>3067.8363793535241</v>
      </c>
      <c r="E76" s="27">
        <f>IF($B76="","",$H$75*$C$12/$C$14)</f>
        <v>375.31051803831878</v>
      </c>
      <c r="F76" s="27">
        <f t="shared" si="3"/>
        <v>2692.5258613152055</v>
      </c>
      <c r="G76" s="28"/>
      <c r="H76" s="29">
        <f>IF($B76="","",MAX($H$75-$F76-N($G76),0))</f>
        <v>155332.95541797692</v>
      </c>
    </row>
    <row r="77" spans="2:8" ht="15" customHeight="1" x14ac:dyDescent="0.25">
      <c r="B77" s="20">
        <f>IF(AND(ROW()-18&lt;=$C$13*$C$14,N($H$76)&gt;0.005),ROW()-18,"")</f>
        <v>59</v>
      </c>
      <c r="C77" s="21">
        <f t="shared" si="2"/>
        <v>47880</v>
      </c>
      <c r="D77" s="22">
        <f>IF($B77="","",MIN($D$7,$H$76+$H$76*$C$12/$C$14))</f>
        <v>3067.8363793535241</v>
      </c>
      <c r="E77" s="22">
        <f>IF($B77="","",$H$76*$C$12/$C$14)</f>
        <v>368.91576911769516</v>
      </c>
      <c r="F77" s="22">
        <f t="shared" si="3"/>
        <v>2698.9206102358289</v>
      </c>
      <c r="G77" s="23"/>
      <c r="H77" s="24">
        <f>IF($B77="","",MAX($H$76-$F77-N($G77),0))</f>
        <v>152634.03480774109</v>
      </c>
    </row>
    <row r="78" spans="2:8" ht="15" customHeight="1" x14ac:dyDescent="0.25">
      <c r="B78" s="25">
        <f>IF(AND(ROW()-18&lt;=$C$13*$C$14,N($H$77)&gt;0.005),ROW()-18,"")</f>
        <v>60</v>
      </c>
      <c r="C78" s="26">
        <f t="shared" si="2"/>
        <v>47908</v>
      </c>
      <c r="D78" s="27">
        <f>IF($B78="","",MIN($D$7,$H$77+$H$77*$C$12/$C$14))</f>
        <v>3067.8363793535241</v>
      </c>
      <c r="E78" s="27">
        <f>IF($B78="","",$H$77*$C$12/$C$14)</f>
        <v>362.50583266838515</v>
      </c>
      <c r="F78" s="27">
        <f t="shared" si="3"/>
        <v>2705.3305466851389</v>
      </c>
      <c r="G78" s="28"/>
      <c r="H78" s="29">
        <f>IF($B78="","",MAX($H$77-$F78-N($G78),0))</f>
        <v>149928.70426105594</v>
      </c>
    </row>
    <row r="79" spans="2:8" ht="15" customHeight="1" x14ac:dyDescent="0.25">
      <c r="B79" s="20">
        <f>IF(AND(ROW()-18&lt;=$C$13*$C$14,N($H$78)&gt;0.005),ROW()-18,"")</f>
        <v>61</v>
      </c>
      <c r="C79" s="21">
        <f t="shared" si="2"/>
        <v>47939</v>
      </c>
      <c r="D79" s="22">
        <f>IF($B79="","",MIN($D$7,$H$78+$H$78*$C$12/$C$14))</f>
        <v>3067.8363793535241</v>
      </c>
      <c r="E79" s="22">
        <f>IF($B79="","",$H$78*$C$12/$C$14)</f>
        <v>356.08067262000787</v>
      </c>
      <c r="F79" s="22">
        <f t="shared" si="3"/>
        <v>2711.755706733516</v>
      </c>
      <c r="G79" s="23"/>
      <c r="H79" s="24">
        <f>IF($B79="","",MAX($H$78-$F79-N($G79),0))</f>
        <v>147216.94855432241</v>
      </c>
    </row>
    <row r="80" spans="2:8" ht="15" customHeight="1" x14ac:dyDescent="0.25">
      <c r="B80" s="25">
        <f>IF(AND(ROW()-18&lt;=$C$13*$C$14,N($H$79)&gt;0.005),ROW()-18,"")</f>
        <v>62</v>
      </c>
      <c r="C80" s="26">
        <f t="shared" si="2"/>
        <v>47969</v>
      </c>
      <c r="D80" s="27">
        <f>IF($B80="","",MIN($D$7,$H$79+$H$79*$C$12/$C$14))</f>
        <v>3067.8363793535241</v>
      </c>
      <c r="E80" s="27">
        <f>IF($B80="","",$H$79*$C$12/$C$14)</f>
        <v>349.64025281651578</v>
      </c>
      <c r="F80" s="27">
        <f t="shared" si="3"/>
        <v>2718.1961265370082</v>
      </c>
      <c r="G80" s="28"/>
      <c r="H80" s="29">
        <f>IF($B80="","",MAX($H$79-$F80-N($G80),0))</f>
        <v>144498.7524277854</v>
      </c>
    </row>
    <row r="81" spans="2:8" ht="15" customHeight="1" x14ac:dyDescent="0.25">
      <c r="B81" s="20">
        <f>IF(AND(ROW()-18&lt;=$C$13*$C$14,N($H$80)&gt;0.005),ROW()-18,"")</f>
        <v>63</v>
      </c>
      <c r="C81" s="21">
        <f t="shared" si="2"/>
        <v>48000</v>
      </c>
      <c r="D81" s="22">
        <f>IF($B81="","",MIN($D$7,$H$80+$H$80*$C$12/$C$14))</f>
        <v>3067.8363793535241</v>
      </c>
      <c r="E81" s="22">
        <f>IF($B81="","",$H$80*$C$12/$C$14)</f>
        <v>343.18453701599032</v>
      </c>
      <c r="F81" s="22">
        <f t="shared" si="3"/>
        <v>2724.6518423375337</v>
      </c>
      <c r="G81" s="23"/>
      <c r="H81" s="24">
        <f>IF($B81="","",MAX($H$80-$F81-N($G81),0))</f>
        <v>141774.10058544786</v>
      </c>
    </row>
    <row r="82" spans="2:8" ht="15" customHeight="1" x14ac:dyDescent="0.25">
      <c r="B82" s="25">
        <f>IF(AND(ROW()-18&lt;=$C$13*$C$14,N($H$81)&gt;0.005),ROW()-18,"")</f>
        <v>64</v>
      </c>
      <c r="C82" s="26">
        <f t="shared" si="2"/>
        <v>48030</v>
      </c>
      <c r="D82" s="27">
        <f>IF($B82="","",MIN($D$7,$H$81+$H$81*$C$12/$C$14))</f>
        <v>3067.8363793535241</v>
      </c>
      <c r="E82" s="27">
        <f>IF($B82="","",$H$81*$C$12/$C$14)</f>
        <v>336.71348889043867</v>
      </c>
      <c r="F82" s="27">
        <f t="shared" si="3"/>
        <v>2731.1228904630852</v>
      </c>
      <c r="G82" s="28"/>
      <c r="H82" s="29">
        <f>IF($B82="","",MAX($H$81-$F82-N($G82),0))</f>
        <v>139042.97769498476</v>
      </c>
    </row>
    <row r="83" spans="2:8" ht="15" customHeight="1" x14ac:dyDescent="0.25">
      <c r="B83" s="20">
        <f>IF(AND(ROW()-18&lt;=$C$13*$C$14,N($H$82)&gt;0.005),ROW()-18,"")</f>
        <v>65</v>
      </c>
      <c r="C83" s="21">
        <f t="shared" ref="C83:C114" si="4">IF($B83="","",EDATE($C$15,$B83-1))</f>
        <v>48061</v>
      </c>
      <c r="D83" s="22">
        <f>IF($B83="","",MIN($D$7,$H$82+$H$82*$C$12/$C$14))</f>
        <v>3067.8363793535241</v>
      </c>
      <c r="E83" s="22">
        <f>IF($B83="","",$H$82*$C$12/$C$14)</f>
        <v>330.22707202558882</v>
      </c>
      <c r="F83" s="22">
        <f t="shared" ref="F83:F114" si="5">IF($B83="","",$D83-$E83)</f>
        <v>2737.6093073279353</v>
      </c>
      <c r="G83" s="23"/>
      <c r="H83" s="24">
        <f>IF($B83="","",MAX($H$82-$F83-N($G83),0))</f>
        <v>136305.36838765681</v>
      </c>
    </row>
    <row r="84" spans="2:8" ht="15" customHeight="1" x14ac:dyDescent="0.25">
      <c r="B84" s="25">
        <f>IF(AND(ROW()-18&lt;=$C$13*$C$14,N($H$83)&gt;0.005),ROW()-18,"")</f>
        <v>66</v>
      </c>
      <c r="C84" s="26">
        <f t="shared" si="4"/>
        <v>48092</v>
      </c>
      <c r="D84" s="27">
        <f>IF($B84="","",MIN($D$7,$H$83+$H$83*$C$12/$C$14))</f>
        <v>3067.8363793535241</v>
      </c>
      <c r="E84" s="27">
        <f>IF($B84="","",$H$83*$C$12/$C$14)</f>
        <v>323.72524992068492</v>
      </c>
      <c r="F84" s="27">
        <f t="shared" si="5"/>
        <v>2744.1111294328393</v>
      </c>
      <c r="G84" s="28"/>
      <c r="H84" s="29">
        <f>IF($B84="","",MAX($H$83-$F84-N($G84),0))</f>
        <v>133561.25725822398</v>
      </c>
    </row>
    <row r="85" spans="2:8" ht="15" customHeight="1" x14ac:dyDescent="0.25">
      <c r="B85" s="20">
        <f>IF(AND(ROW()-18&lt;=$C$13*$C$14,N($H$84)&gt;0.005),ROW()-18,"")</f>
        <v>67</v>
      </c>
      <c r="C85" s="21">
        <f t="shared" si="4"/>
        <v>48122</v>
      </c>
      <c r="D85" s="22">
        <f>IF($B85="","",MIN($D$7,$H$84+$H$84*$C$12/$C$14))</f>
        <v>3067.8363793535241</v>
      </c>
      <c r="E85" s="22">
        <f>IF($B85="","",$H$84*$C$12/$C$14)</f>
        <v>317.20798598828196</v>
      </c>
      <c r="F85" s="22">
        <f t="shared" si="5"/>
        <v>2750.6283933652421</v>
      </c>
      <c r="G85" s="23"/>
      <c r="H85" s="24">
        <f>IF($B85="","",MAX($H$84-$F85-N($G85),0))</f>
        <v>130810.62886485874</v>
      </c>
    </row>
    <row r="86" spans="2:8" ht="15" customHeight="1" x14ac:dyDescent="0.25">
      <c r="B86" s="25">
        <f>IF(AND(ROW()-18&lt;=$C$13*$C$14,N($H$85)&gt;0.005),ROW()-18,"")</f>
        <v>68</v>
      </c>
      <c r="C86" s="26">
        <f t="shared" si="4"/>
        <v>48153</v>
      </c>
      <c r="D86" s="27">
        <f>IF($B86="","",MIN($D$7,$H$85+$H$85*$C$12/$C$14))</f>
        <v>3067.8363793535241</v>
      </c>
      <c r="E86" s="27">
        <f>IF($B86="","",$H$85*$C$12/$C$14)</f>
        <v>310.67524355403953</v>
      </c>
      <c r="F86" s="27">
        <f t="shared" si="5"/>
        <v>2757.1611357994843</v>
      </c>
      <c r="G86" s="28"/>
      <c r="H86" s="29">
        <f>IF($B86="","",MAX($H$85-$F86-N($G86),0))</f>
        <v>128053.46772905925</v>
      </c>
    </row>
    <row r="87" spans="2:8" ht="15" customHeight="1" x14ac:dyDescent="0.25">
      <c r="B87" s="20">
        <f>IF(AND(ROW()-18&lt;=$C$13*$C$14,N($H$86)&gt;0.005),ROW()-18,"")</f>
        <v>69</v>
      </c>
      <c r="C87" s="21">
        <f t="shared" si="4"/>
        <v>48183</v>
      </c>
      <c r="D87" s="22">
        <f>IF($B87="","",MIN($D$7,$H$86+$H$86*$C$12/$C$14))</f>
        <v>3067.8363793535241</v>
      </c>
      <c r="E87" s="22">
        <f>IF($B87="","",$H$86*$C$12/$C$14)</f>
        <v>304.12698585651572</v>
      </c>
      <c r="F87" s="22">
        <f t="shared" si="5"/>
        <v>2763.7093934970085</v>
      </c>
      <c r="G87" s="23"/>
      <c r="H87" s="24">
        <f>IF($B87="","",MAX($H$86-$F87-N($G87),0))</f>
        <v>125289.75833556225</v>
      </c>
    </row>
    <row r="88" spans="2:8" ht="15" customHeight="1" x14ac:dyDescent="0.25">
      <c r="B88" s="25">
        <f>IF(AND(ROW()-18&lt;=$C$13*$C$14,N($H$87)&gt;0.005),ROW()-18,"")</f>
        <v>70</v>
      </c>
      <c r="C88" s="26">
        <f t="shared" si="4"/>
        <v>48214</v>
      </c>
      <c r="D88" s="27">
        <f>IF($B88="","",MIN($D$7,$H$87+$H$87*$C$12/$C$14))</f>
        <v>3067.8363793535241</v>
      </c>
      <c r="E88" s="27">
        <f>IF($B88="","",$H$87*$C$12/$C$14)</f>
        <v>297.56317604696034</v>
      </c>
      <c r="F88" s="27">
        <f t="shared" si="5"/>
        <v>2770.2732033065636</v>
      </c>
      <c r="G88" s="28"/>
      <c r="H88" s="29">
        <f>IF($B88="","",MAX($H$87-$F88-N($G88),0))</f>
        <v>122519.48513225568</v>
      </c>
    </row>
    <row r="89" spans="2:8" ht="15" customHeight="1" x14ac:dyDescent="0.25">
      <c r="B89" s="20">
        <f>IF(AND(ROW()-18&lt;=$C$13*$C$14,N($H$88)&gt;0.005),ROW()-18,"")</f>
        <v>71</v>
      </c>
      <c r="C89" s="21">
        <f t="shared" si="4"/>
        <v>48245</v>
      </c>
      <c r="D89" s="22">
        <f>IF($B89="","",MIN($D$7,$H$88+$H$88*$C$12/$C$14))</f>
        <v>3067.8363793535241</v>
      </c>
      <c r="E89" s="22">
        <f>IF($B89="","",$H$88*$C$12/$C$14)</f>
        <v>290.98377718910723</v>
      </c>
      <c r="F89" s="22">
        <f t="shared" si="5"/>
        <v>2776.852602164417</v>
      </c>
      <c r="G89" s="23"/>
      <c r="H89" s="24">
        <f>IF($B89="","",MAX($H$88-$F89-N($G89),0))</f>
        <v>119742.63253009126</v>
      </c>
    </row>
    <row r="90" spans="2:8" ht="15" customHeight="1" x14ac:dyDescent="0.25">
      <c r="B90" s="25">
        <f>IF(AND(ROW()-18&lt;=$C$13*$C$14,N($H$89)&gt;0.005),ROW()-18,"")</f>
        <v>72</v>
      </c>
      <c r="C90" s="26">
        <f t="shared" si="4"/>
        <v>48274</v>
      </c>
      <c r="D90" s="27">
        <f>IF($B90="","",MIN($D$7,$H$89+$H$89*$C$12/$C$14))</f>
        <v>3067.8363793535241</v>
      </c>
      <c r="E90" s="27">
        <f>IF($B90="","",$H$89*$C$12/$C$14)</f>
        <v>284.38875225896675</v>
      </c>
      <c r="F90" s="27">
        <f t="shared" si="5"/>
        <v>2783.4476270945574</v>
      </c>
      <c r="G90" s="28"/>
      <c r="H90" s="29">
        <f>IF($B90="","",MAX($H$89-$F90-N($G90),0))</f>
        <v>116959.1849029967</v>
      </c>
    </row>
    <row r="91" spans="2:8" ht="15" customHeight="1" x14ac:dyDescent="0.25">
      <c r="B91" s="20">
        <f>IF(AND(ROW()-18&lt;=$C$13*$C$14,N($H$90)&gt;0.005),ROW()-18,"")</f>
        <v>73</v>
      </c>
      <c r="C91" s="21">
        <f t="shared" si="4"/>
        <v>48305</v>
      </c>
      <c r="D91" s="22">
        <f>IF($B91="","",MIN($D$7,$H$90+$H$90*$C$12/$C$14))</f>
        <v>3067.8363793535241</v>
      </c>
      <c r="E91" s="22">
        <f>IF($B91="","",$H$90*$C$12/$C$14)</f>
        <v>277.77806414461719</v>
      </c>
      <c r="F91" s="22">
        <f t="shared" si="5"/>
        <v>2790.0583152089071</v>
      </c>
      <c r="G91" s="23"/>
      <c r="H91" s="24">
        <f>IF($B91="","",MAX($H$90-$F91-N($G91),0))</f>
        <v>114169.12658778779</v>
      </c>
    </row>
    <row r="92" spans="2:8" ht="15" customHeight="1" x14ac:dyDescent="0.25">
      <c r="B92" s="25">
        <f>IF(AND(ROW()-18&lt;=$C$13*$C$14,N($H$91)&gt;0.005),ROW()-18,"")</f>
        <v>74</v>
      </c>
      <c r="C92" s="26">
        <f t="shared" si="4"/>
        <v>48335</v>
      </c>
      <c r="D92" s="27">
        <f>IF($B92="","",MIN($D$7,$H$91+$H$91*$C$12/$C$14))</f>
        <v>3067.8363793535241</v>
      </c>
      <c r="E92" s="27">
        <f>IF($B92="","",$H$91*$C$12/$C$14)</f>
        <v>271.15167564599602</v>
      </c>
      <c r="F92" s="27">
        <f t="shared" si="5"/>
        <v>2796.6847037075281</v>
      </c>
      <c r="G92" s="28"/>
      <c r="H92" s="29">
        <f>IF($B92="","",MAX($H$91-$F92-N($G92),0))</f>
        <v>111372.44188408025</v>
      </c>
    </row>
    <row r="93" spans="2:8" ht="15" customHeight="1" x14ac:dyDescent="0.25">
      <c r="B93" s="20">
        <f>IF(AND(ROW()-18&lt;=$C$13*$C$14,N($H$92)&gt;0.005),ROW()-18,"")</f>
        <v>75</v>
      </c>
      <c r="C93" s="21">
        <f t="shared" si="4"/>
        <v>48366</v>
      </c>
      <c r="D93" s="22">
        <f>IF($B93="","",MIN($D$7,$H$92+$H$92*$C$12/$C$14))</f>
        <v>3067.8363793535241</v>
      </c>
      <c r="E93" s="22">
        <f>IF($B93="","",$H$92*$C$12/$C$14)</f>
        <v>264.50954947469063</v>
      </c>
      <c r="F93" s="22">
        <f t="shared" si="5"/>
        <v>2803.3268298788335</v>
      </c>
      <c r="G93" s="23"/>
      <c r="H93" s="24">
        <f>IF($B93="","",MAX($H$92-$F93-N($G93),0))</f>
        <v>108569.11505420142</v>
      </c>
    </row>
    <row r="94" spans="2:8" ht="15" customHeight="1" x14ac:dyDescent="0.25">
      <c r="B94" s="25">
        <f>IF(AND(ROW()-18&lt;=$C$13*$C$14,N($H$93)&gt;0.005),ROW()-18,"")</f>
        <v>76</v>
      </c>
      <c r="C94" s="26">
        <f t="shared" si="4"/>
        <v>48396</v>
      </c>
      <c r="D94" s="27">
        <f>IF($B94="","",MIN($D$7,$H$93+$H$93*$C$12/$C$14))</f>
        <v>3067.8363793535241</v>
      </c>
      <c r="E94" s="27">
        <f>IF($B94="","",$H$93*$C$12/$C$14)</f>
        <v>257.8516482537284</v>
      </c>
      <c r="F94" s="27">
        <f t="shared" si="5"/>
        <v>2809.9847310997957</v>
      </c>
      <c r="G94" s="28"/>
      <c r="H94" s="29">
        <f>IF($B94="","",MAX($H$93-$F94-N($G94),0))</f>
        <v>105759.13032310162</v>
      </c>
    </row>
    <row r="95" spans="2:8" ht="15" customHeight="1" x14ac:dyDescent="0.25">
      <c r="B95" s="20">
        <f>IF(AND(ROW()-18&lt;=$C$13*$C$14,N($H$94)&gt;0.005),ROW()-18,"")</f>
        <v>77</v>
      </c>
      <c r="C95" s="21">
        <f t="shared" si="4"/>
        <v>48427</v>
      </c>
      <c r="D95" s="22">
        <f>IF($B95="","",MIN($D$7,$H$94+$H$94*$C$12/$C$14))</f>
        <v>3067.8363793535241</v>
      </c>
      <c r="E95" s="22">
        <f>IF($B95="","",$H$94*$C$12/$C$14)</f>
        <v>251.17793451736637</v>
      </c>
      <c r="F95" s="22">
        <f t="shared" si="5"/>
        <v>2816.6584448361577</v>
      </c>
      <c r="G95" s="23"/>
      <c r="H95" s="24">
        <f>IF($B95="","",MAX($H$94-$F95-N($G95),0))</f>
        <v>102942.47187826547</v>
      </c>
    </row>
    <row r="96" spans="2:8" ht="15" customHeight="1" x14ac:dyDescent="0.25">
      <c r="B96" s="25">
        <f>IF(AND(ROW()-18&lt;=$C$13*$C$14,N($H$95)&gt;0.005),ROW()-18,"")</f>
        <v>78</v>
      </c>
      <c r="C96" s="26">
        <f t="shared" si="4"/>
        <v>48458</v>
      </c>
      <c r="D96" s="27">
        <f>IF($B96="","",MIN($D$7,$H$95+$H$95*$C$12/$C$14))</f>
        <v>3067.8363793535241</v>
      </c>
      <c r="E96" s="27">
        <f>IF($B96="","",$H$95*$C$12/$C$14)</f>
        <v>244.4883707108805</v>
      </c>
      <c r="F96" s="27">
        <f t="shared" si="5"/>
        <v>2823.3480086426434</v>
      </c>
      <c r="G96" s="28"/>
      <c r="H96" s="29">
        <f>IF($B96="","",MAX($H$95-$F96-N($G96),0))</f>
        <v>100119.12386962282</v>
      </c>
    </row>
    <row r="97" spans="2:8" ht="15" customHeight="1" x14ac:dyDescent="0.25">
      <c r="B97" s="20">
        <f>IF(AND(ROW()-18&lt;=$C$13*$C$14,N($H$96)&gt;0.005),ROW()-18,"")</f>
        <v>79</v>
      </c>
      <c r="C97" s="21">
        <f t="shared" si="4"/>
        <v>48488</v>
      </c>
      <c r="D97" s="22">
        <f>IF($B97="","",MIN($D$7,$H$96+$H$96*$C$12/$C$14))</f>
        <v>3067.8363793535241</v>
      </c>
      <c r="E97" s="22">
        <f>IF($B97="","",$H$96*$C$12/$C$14)</f>
        <v>237.78291919035419</v>
      </c>
      <c r="F97" s="22">
        <f t="shared" si="5"/>
        <v>2830.0534601631698</v>
      </c>
      <c r="G97" s="23"/>
      <c r="H97" s="24">
        <f>IF($B97="","",MAX($H$96-$F97-N($G97),0))</f>
        <v>97289.070409459659</v>
      </c>
    </row>
    <row r="98" spans="2:8" ht="15" customHeight="1" x14ac:dyDescent="0.25">
      <c r="B98" s="25">
        <f>IF(AND(ROW()-18&lt;=$C$13*$C$14,N($H$97)&gt;0.005),ROW()-18,"")</f>
        <v>80</v>
      </c>
      <c r="C98" s="26">
        <f t="shared" si="4"/>
        <v>48519</v>
      </c>
      <c r="D98" s="27">
        <f>IF($B98="","",MIN($D$7,$H$97+$H$97*$C$12/$C$14))</f>
        <v>3067.8363793535241</v>
      </c>
      <c r="E98" s="27">
        <f>IF($B98="","",$H$97*$C$12/$C$14)</f>
        <v>231.06154222246667</v>
      </c>
      <c r="F98" s="27">
        <f t="shared" si="5"/>
        <v>2836.7748371310572</v>
      </c>
      <c r="G98" s="28"/>
      <c r="H98" s="29">
        <f>IF($B98="","",MAX($H$97-$F98-N($G98),0))</f>
        <v>94452.2955723286</v>
      </c>
    </row>
    <row r="99" spans="2:8" ht="15" customHeight="1" x14ac:dyDescent="0.25">
      <c r="B99" s="20">
        <f>IF(AND(ROW()-18&lt;=$C$13*$C$14,N($H$98)&gt;0.005),ROW()-18,"")</f>
        <v>81</v>
      </c>
      <c r="C99" s="21">
        <f t="shared" si="4"/>
        <v>48549</v>
      </c>
      <c r="D99" s="22">
        <f>IF($B99="","",MIN($D$7,$H$98+$H$98*$C$12/$C$14))</f>
        <v>3067.8363793535241</v>
      </c>
      <c r="E99" s="22">
        <f>IF($B99="","",$H$98*$C$12/$C$14)</f>
        <v>224.32420198428042</v>
      </c>
      <c r="F99" s="22">
        <f t="shared" si="5"/>
        <v>2843.5121773692435</v>
      </c>
      <c r="G99" s="23"/>
      <c r="H99" s="24">
        <f>IF($B99="","",MAX($H$98-$F99-N($G99),0))</f>
        <v>91608.783394959362</v>
      </c>
    </row>
    <row r="100" spans="2:8" ht="15" customHeight="1" x14ac:dyDescent="0.25">
      <c r="B100" s="25">
        <f>IF(AND(ROW()-18&lt;=$C$13*$C$14,N($H$99)&gt;0.005),ROW()-18,"")</f>
        <v>82</v>
      </c>
      <c r="C100" s="26">
        <f t="shared" si="4"/>
        <v>48580</v>
      </c>
      <c r="D100" s="27">
        <f>IF($B100="","",MIN($D$7,$H$99+$H$99*$C$12/$C$14))</f>
        <v>3067.8363793535241</v>
      </c>
      <c r="E100" s="27">
        <f>IF($B100="","",$H$99*$C$12/$C$14)</f>
        <v>217.5708605630285</v>
      </c>
      <c r="F100" s="27">
        <f t="shared" si="5"/>
        <v>2850.2655187904957</v>
      </c>
      <c r="G100" s="28"/>
      <c r="H100" s="29">
        <f>IF($B100="","",MAX($H$99-$F100-N($G100),0))</f>
        <v>88758.517876168873</v>
      </c>
    </row>
    <row r="101" spans="2:8" ht="15" customHeight="1" x14ac:dyDescent="0.25">
      <c r="B101" s="20">
        <f>IF(AND(ROW()-18&lt;=$C$13*$C$14,N($H$100)&gt;0.005),ROW()-18,"")</f>
        <v>83</v>
      </c>
      <c r="C101" s="21">
        <f t="shared" si="4"/>
        <v>48611</v>
      </c>
      <c r="D101" s="22">
        <f>IF($B101="","",MIN($D$7,$H$100+$H$100*$C$12/$C$14))</f>
        <v>3067.8363793535241</v>
      </c>
      <c r="E101" s="22">
        <f>IF($B101="","",$H$100*$C$12/$C$14)</f>
        <v>210.80147995590107</v>
      </c>
      <c r="F101" s="22">
        <f t="shared" si="5"/>
        <v>2857.0348993976231</v>
      </c>
      <c r="G101" s="23"/>
      <c r="H101" s="24">
        <f>IF($B101="","",MAX($H$100-$F101-N($G101),0))</f>
        <v>85901.482976771251</v>
      </c>
    </row>
    <row r="102" spans="2:8" ht="15" customHeight="1" x14ac:dyDescent="0.25">
      <c r="B102" s="25">
        <f>IF(AND(ROW()-18&lt;=$C$13*$C$14,N($H$101)&gt;0.005),ROW()-18,"")</f>
        <v>84</v>
      </c>
      <c r="C102" s="26">
        <f t="shared" si="4"/>
        <v>48639</v>
      </c>
      <c r="D102" s="27">
        <f>IF($B102="","",MIN($D$7,$H$101+$H$101*$C$12/$C$14))</f>
        <v>3067.8363793535241</v>
      </c>
      <c r="E102" s="27">
        <f>IF($B102="","",$H$101*$C$12/$C$14)</f>
        <v>204.01602206983173</v>
      </c>
      <c r="F102" s="27">
        <f t="shared" si="5"/>
        <v>2863.8203572836924</v>
      </c>
      <c r="G102" s="28"/>
      <c r="H102" s="29">
        <f>IF($B102="","",MAX($H$101-$F102-N($G102),0))</f>
        <v>83037.662619487557</v>
      </c>
    </row>
    <row r="103" spans="2:8" ht="15" customHeight="1" x14ac:dyDescent="0.25">
      <c r="B103" s="20">
        <f>IF(AND(ROW()-18&lt;=$C$13*$C$14,N($H$102)&gt;0.005),ROW()-18,"")</f>
        <v>85</v>
      </c>
      <c r="C103" s="21">
        <f t="shared" si="4"/>
        <v>48670</v>
      </c>
      <c r="D103" s="22">
        <f>IF($B103="","",MIN($D$7,$H$102+$H$102*$C$12/$C$14))</f>
        <v>3067.8363793535241</v>
      </c>
      <c r="E103" s="22">
        <f>IF($B103="","",$H$102*$C$12/$C$14)</f>
        <v>197.21444872128293</v>
      </c>
      <c r="F103" s="22">
        <f t="shared" si="5"/>
        <v>2870.6219306322409</v>
      </c>
      <c r="G103" s="23"/>
      <c r="H103" s="24">
        <f>IF($B103="","",MAX($H$102-$F103-N($G103),0))</f>
        <v>80167.040688855312</v>
      </c>
    </row>
    <row r="104" spans="2:8" ht="15" customHeight="1" x14ac:dyDescent="0.25">
      <c r="B104" s="25">
        <f>IF(AND(ROW()-18&lt;=$C$13*$C$14,N($H$103)&gt;0.005),ROW()-18,"")</f>
        <v>86</v>
      </c>
      <c r="C104" s="26">
        <f t="shared" si="4"/>
        <v>48700</v>
      </c>
      <c r="D104" s="27">
        <f>IF($B104="","",MIN($D$7,$H$103+$H$103*$C$12/$C$14))</f>
        <v>3067.8363793535241</v>
      </c>
      <c r="E104" s="27">
        <f>IF($B104="","",$H$103*$C$12/$C$14)</f>
        <v>190.39672163603134</v>
      </c>
      <c r="F104" s="27">
        <f t="shared" si="5"/>
        <v>2877.4396577174925</v>
      </c>
      <c r="G104" s="28"/>
      <c r="H104" s="29">
        <f>IF($B104="","",MAX($H$103-$F104-N($G104),0))</f>
        <v>77289.60103113782</v>
      </c>
    </row>
    <row r="105" spans="2:8" ht="15" customHeight="1" x14ac:dyDescent="0.25">
      <c r="B105" s="20">
        <f>IF(AND(ROW()-18&lt;=$C$13*$C$14,N($H$104)&gt;0.005),ROW()-18,"")</f>
        <v>87</v>
      </c>
      <c r="C105" s="21">
        <f t="shared" si="4"/>
        <v>48731</v>
      </c>
      <c r="D105" s="22">
        <f>IF($B105="","",MIN($D$7,$H$104+$H$104*$C$12/$C$14))</f>
        <v>3067.8363793535241</v>
      </c>
      <c r="E105" s="22">
        <f>IF($B105="","",$H$104*$C$12/$C$14)</f>
        <v>183.56280244895231</v>
      </c>
      <c r="F105" s="22">
        <f t="shared" si="5"/>
        <v>2884.2735769045717</v>
      </c>
      <c r="G105" s="23"/>
      <c r="H105" s="24">
        <f>IF($B105="","",MAX($H$104-$F105-N($G105),0))</f>
        <v>74405.327454233251</v>
      </c>
    </row>
    <row r="106" spans="2:8" ht="15" customHeight="1" x14ac:dyDescent="0.25">
      <c r="B106" s="25">
        <f>IF(AND(ROW()-18&lt;=$C$13*$C$14,N($H$105)&gt;0.005),ROW()-18,"")</f>
        <v>88</v>
      </c>
      <c r="C106" s="26">
        <f t="shared" si="4"/>
        <v>48761</v>
      </c>
      <c r="D106" s="27">
        <f>IF($B106="","",MIN($D$7,$H$105+$H$105*$C$12/$C$14))</f>
        <v>3067.8363793535241</v>
      </c>
      <c r="E106" s="27">
        <f>IF($B106="","",$H$105*$C$12/$C$14)</f>
        <v>176.71265270380397</v>
      </c>
      <c r="F106" s="27">
        <f t="shared" si="5"/>
        <v>2891.1237266497201</v>
      </c>
      <c r="G106" s="28"/>
      <c r="H106" s="29">
        <f>IF($B106="","",MAX($H$105-$F106-N($G106),0))</f>
        <v>71514.203727583532</v>
      </c>
    </row>
    <row r="107" spans="2:8" ht="15" customHeight="1" x14ac:dyDescent="0.25">
      <c r="B107" s="20">
        <f>IF(AND(ROW()-18&lt;=$C$13*$C$14,N($H$106)&gt;0.005),ROW()-18,"")</f>
        <v>89</v>
      </c>
      <c r="C107" s="21">
        <f t="shared" si="4"/>
        <v>48792</v>
      </c>
      <c r="D107" s="22">
        <f>IF($B107="","",MIN($D$7,$H$106+$H$106*$C$12/$C$14))</f>
        <v>3067.8363793535241</v>
      </c>
      <c r="E107" s="22">
        <f>IF($B107="","",$H$106*$C$12/$C$14)</f>
        <v>169.84623385301089</v>
      </c>
      <c r="F107" s="22">
        <f t="shared" si="5"/>
        <v>2897.9901455005133</v>
      </c>
      <c r="G107" s="23"/>
      <c r="H107" s="24">
        <f>IF($B107="","",MAX($H$106-$F107-N($G107),0))</f>
        <v>68616.213582083015</v>
      </c>
    </row>
    <row r="108" spans="2:8" ht="15" customHeight="1" x14ac:dyDescent="0.25">
      <c r="B108" s="25">
        <f>IF(AND(ROW()-18&lt;=$C$13*$C$14,N($H$107)&gt;0.005),ROW()-18,"")</f>
        <v>90</v>
      </c>
      <c r="C108" s="26">
        <f t="shared" si="4"/>
        <v>48823</v>
      </c>
      <c r="D108" s="27">
        <f>IF($B108="","",MIN($D$7,$H$107+$H$107*$C$12/$C$14))</f>
        <v>3067.8363793535241</v>
      </c>
      <c r="E108" s="27">
        <f>IF($B108="","",$H$107*$C$12/$C$14)</f>
        <v>162.96350725744716</v>
      </c>
      <c r="F108" s="27">
        <f t="shared" si="5"/>
        <v>2904.8728720960771</v>
      </c>
      <c r="G108" s="28"/>
      <c r="H108" s="29">
        <f>IF($B108="","",MAX($H$107-$F108-N($G108),0))</f>
        <v>65711.340709986936</v>
      </c>
    </row>
    <row r="109" spans="2:8" ht="15" customHeight="1" x14ac:dyDescent="0.25">
      <c r="B109" s="20">
        <f>IF(AND(ROW()-18&lt;=$C$13*$C$14,N($H$108)&gt;0.005),ROW()-18,"")</f>
        <v>91</v>
      </c>
      <c r="C109" s="21">
        <f t="shared" si="4"/>
        <v>48853</v>
      </c>
      <c r="D109" s="22">
        <f>IF($B109="","",MIN($D$7,$H$108+$H$108*$C$12/$C$14))</f>
        <v>3067.8363793535241</v>
      </c>
      <c r="E109" s="22">
        <f>IF($B109="","",$H$108*$C$12/$C$14)</f>
        <v>156.06443418621899</v>
      </c>
      <c r="F109" s="22">
        <f t="shared" si="5"/>
        <v>2911.7719451673051</v>
      </c>
      <c r="G109" s="23"/>
      <c r="H109" s="24">
        <f>IF($B109="","",MAX($H$108-$F109-N($G109),0))</f>
        <v>62799.568764819633</v>
      </c>
    </row>
    <row r="110" spans="2:8" ht="15" customHeight="1" x14ac:dyDescent="0.25">
      <c r="B110" s="25">
        <f>IF(AND(ROW()-18&lt;=$C$13*$C$14,N($H$109)&gt;0.005),ROW()-18,"")</f>
        <v>92</v>
      </c>
      <c r="C110" s="26">
        <f t="shared" si="4"/>
        <v>48884</v>
      </c>
      <c r="D110" s="27">
        <f>IF($B110="","",MIN($D$7,$H$109+$H$109*$C$12/$C$14))</f>
        <v>3067.8363793535241</v>
      </c>
      <c r="E110" s="27">
        <f>IF($B110="","",$H$109*$C$12/$C$14)</f>
        <v>149.14897581644664</v>
      </c>
      <c r="F110" s="27">
        <f t="shared" si="5"/>
        <v>2918.6874035370774</v>
      </c>
      <c r="G110" s="28"/>
      <c r="H110" s="29">
        <f>IF($B110="","",MAX($H$109-$F110-N($G110),0))</f>
        <v>59880.881361282554</v>
      </c>
    </row>
    <row r="111" spans="2:8" ht="15" customHeight="1" x14ac:dyDescent="0.25">
      <c r="B111" s="20">
        <f>IF(AND(ROW()-18&lt;=$C$13*$C$14,N($H$110)&gt;0.005),ROW()-18,"")</f>
        <v>93</v>
      </c>
      <c r="C111" s="21">
        <f t="shared" si="4"/>
        <v>48914</v>
      </c>
      <c r="D111" s="22">
        <f>IF($B111="","",MIN($D$7,$H$110+$H$110*$C$12/$C$14))</f>
        <v>3067.8363793535241</v>
      </c>
      <c r="E111" s="22">
        <f>IF($B111="","",$H$110*$C$12/$C$14)</f>
        <v>142.21709323304609</v>
      </c>
      <c r="F111" s="22">
        <f t="shared" si="5"/>
        <v>2925.6192861204781</v>
      </c>
      <c r="G111" s="23"/>
      <c r="H111" s="24">
        <f>IF($B111="","",MAX($H$110-$F111-N($G111),0))</f>
        <v>56955.262075162078</v>
      </c>
    </row>
    <row r="112" spans="2:8" ht="15" customHeight="1" x14ac:dyDescent="0.25">
      <c r="B112" s="25">
        <f>IF(AND(ROW()-18&lt;=$C$13*$C$14,N($H$111)&gt;0.005),ROW()-18,"")</f>
        <v>94</v>
      </c>
      <c r="C112" s="26">
        <f t="shared" si="4"/>
        <v>48945</v>
      </c>
      <c r="D112" s="27">
        <f>IF($B112="","",MIN($D$7,$H$111+$H$111*$C$12/$C$14))</f>
        <v>3067.8363793535241</v>
      </c>
      <c r="E112" s="27">
        <f>IF($B112="","",$H$111*$C$12/$C$14)</f>
        <v>135.26874742850995</v>
      </c>
      <c r="F112" s="27">
        <f t="shared" si="5"/>
        <v>2932.5676319250142</v>
      </c>
      <c r="G112" s="28"/>
      <c r="H112" s="29">
        <f>IF($B112="","",MAX($H$111-$F112-N($G112),0))</f>
        <v>54022.694443237066</v>
      </c>
    </row>
    <row r="113" spans="2:8" ht="15" customHeight="1" x14ac:dyDescent="0.25">
      <c r="B113" s="20">
        <f>IF(AND(ROW()-18&lt;=$C$13*$C$14,N($H$112)&gt;0.005),ROW()-18,"")</f>
        <v>95</v>
      </c>
      <c r="C113" s="21">
        <f t="shared" si="4"/>
        <v>48976</v>
      </c>
      <c r="D113" s="22">
        <f>IF($B113="","",MIN($D$7,$H$112+$H$112*$C$12/$C$14))</f>
        <v>3067.8363793535241</v>
      </c>
      <c r="E113" s="22">
        <f>IF($B113="","",$H$112*$C$12/$C$14)</f>
        <v>128.30389930268805</v>
      </c>
      <c r="F113" s="22">
        <f t="shared" si="5"/>
        <v>2939.5324800508361</v>
      </c>
      <c r="G113" s="23"/>
      <c r="H113" s="24">
        <f>IF($B113="","",MAX($H$112-$F113-N($G113),0))</f>
        <v>51083.161963186227</v>
      </c>
    </row>
    <row r="114" spans="2:8" ht="15" customHeight="1" x14ac:dyDescent="0.25">
      <c r="B114" s="25">
        <f>IF(AND(ROW()-18&lt;=$C$13*$C$14,N($H$113)&gt;0.005),ROW()-18,"")</f>
        <v>96</v>
      </c>
      <c r="C114" s="26">
        <f t="shared" si="4"/>
        <v>49004</v>
      </c>
      <c r="D114" s="27">
        <f>IF($B114="","",MIN($D$7,$H$113+$H$113*$C$12/$C$14))</f>
        <v>3067.8363793535241</v>
      </c>
      <c r="E114" s="27">
        <f>IF($B114="","",$H$113*$C$12/$C$14)</f>
        <v>121.3225096625673</v>
      </c>
      <c r="F114" s="27">
        <f t="shared" si="5"/>
        <v>2946.5138696909567</v>
      </c>
      <c r="G114" s="28"/>
      <c r="H114" s="29">
        <f>IF($B114="","",MAX($H$113-$F114-N($G114),0))</f>
        <v>48136.648093495271</v>
      </c>
    </row>
    <row r="115" spans="2:8" ht="15" customHeight="1" x14ac:dyDescent="0.25">
      <c r="B115" s="20">
        <f>IF(AND(ROW()-18&lt;=$C$13*$C$14,N($H$114)&gt;0.005),ROW()-18,"")</f>
        <v>97</v>
      </c>
      <c r="C115" s="21">
        <f t="shared" ref="C115:C146" si="6">IF($B115="","",EDATE($C$15,$B115-1))</f>
        <v>49035</v>
      </c>
      <c r="D115" s="22">
        <f>IF($B115="","",MIN($D$7,$H$114+$H$114*$C$12/$C$14))</f>
        <v>3067.8363793535241</v>
      </c>
      <c r="E115" s="22">
        <f>IF($B115="","",$H$114*$C$12/$C$14)</f>
        <v>114.32453922205127</v>
      </c>
      <c r="F115" s="22">
        <f t="shared" ref="F115:F146" si="7">IF($B115="","",$D115-$E115)</f>
        <v>2953.511840131473</v>
      </c>
      <c r="G115" s="23"/>
      <c r="H115" s="24">
        <f>IF($B115="","",MAX($H$114-$F115-N($G115),0))</f>
        <v>45183.136253363795</v>
      </c>
    </row>
    <row r="116" spans="2:8" ht="15" customHeight="1" x14ac:dyDescent="0.25">
      <c r="B116" s="25">
        <f>IF(AND(ROW()-18&lt;=$C$13*$C$14,N($H$115)&gt;0.005),ROW()-18,"")</f>
        <v>98</v>
      </c>
      <c r="C116" s="26">
        <f t="shared" si="6"/>
        <v>49065</v>
      </c>
      <c r="D116" s="27">
        <f>IF($B116="","",MIN($D$7,$H$115+$H$115*$C$12/$C$14))</f>
        <v>3067.8363793535241</v>
      </c>
      <c r="E116" s="27">
        <f>IF($B116="","",$H$115*$C$12/$C$14)</f>
        <v>107.30994860173901</v>
      </c>
      <c r="F116" s="27">
        <f t="shared" si="7"/>
        <v>2960.526430751785</v>
      </c>
      <c r="G116" s="28"/>
      <c r="H116" s="29">
        <f>IF($B116="","",MAX($H$115-$F116-N($G116),0))</f>
        <v>42222.609822612008</v>
      </c>
    </row>
    <row r="117" spans="2:8" ht="15" customHeight="1" x14ac:dyDescent="0.25">
      <c r="B117" s="20">
        <f>IF(AND(ROW()-18&lt;=$C$13*$C$14,N($H$116)&gt;0.005),ROW()-18,"")</f>
        <v>99</v>
      </c>
      <c r="C117" s="21">
        <f t="shared" si="6"/>
        <v>49096</v>
      </c>
      <c r="D117" s="22">
        <f>IF($B117="","",MIN($D$7,$H$116+$H$116*$C$12/$C$14))</f>
        <v>3067.8363793535241</v>
      </c>
      <c r="E117" s="22">
        <f>IF($B117="","",$H$116*$C$12/$C$14)</f>
        <v>100.27869832870353</v>
      </c>
      <c r="F117" s="22">
        <f t="shared" si="7"/>
        <v>2967.5576810248203</v>
      </c>
      <c r="G117" s="23"/>
      <c r="H117" s="24">
        <f>IF($B117="","",MAX($H$116-$F117-N($G117),0))</f>
        <v>39255.052141587192</v>
      </c>
    </row>
    <row r="118" spans="2:8" ht="15" customHeight="1" x14ac:dyDescent="0.25">
      <c r="B118" s="25">
        <f>IF(AND(ROW()-18&lt;=$C$13*$C$14,N($H$117)&gt;0.005),ROW()-18,"")</f>
        <v>100</v>
      </c>
      <c r="C118" s="26">
        <f t="shared" si="6"/>
        <v>49126</v>
      </c>
      <c r="D118" s="27">
        <f>IF($B118="","",MIN($D$7,$H$117+$H$117*$C$12/$C$14))</f>
        <v>3067.8363793535241</v>
      </c>
      <c r="E118" s="27">
        <f>IF($B118="","",$H$117*$C$12/$C$14)</f>
        <v>93.230748836269584</v>
      </c>
      <c r="F118" s="27">
        <f t="shared" si="7"/>
        <v>2974.6056305172547</v>
      </c>
      <c r="G118" s="28"/>
      <c r="H118" s="29">
        <f>IF($B118="","",MAX($H$117-$F118-N($G118),0))</f>
        <v>36280.446511069938</v>
      </c>
    </row>
    <row r="119" spans="2:8" ht="15" customHeight="1" x14ac:dyDescent="0.25">
      <c r="B119" s="20">
        <f>IF(AND(ROW()-18&lt;=$C$13*$C$14,N($H$118)&gt;0.005),ROW()-18,"")</f>
        <v>101</v>
      </c>
      <c r="C119" s="21">
        <f t="shared" si="6"/>
        <v>49157</v>
      </c>
      <c r="D119" s="22">
        <f>IF($B119="","",MIN($D$7,$H$118+$H$118*$C$12/$C$14))</f>
        <v>3067.8363793535241</v>
      </c>
      <c r="E119" s="22">
        <f>IF($B119="","",$H$118*$C$12/$C$14)</f>
        <v>86.166060463791098</v>
      </c>
      <c r="F119" s="22">
        <f t="shared" si="7"/>
        <v>2981.6703188897332</v>
      </c>
      <c r="G119" s="23"/>
      <c r="H119" s="24">
        <f>IF($B119="","",MAX($H$118-$F119-N($G119),0))</f>
        <v>33298.776192180208</v>
      </c>
    </row>
    <row r="120" spans="2:8" ht="15" customHeight="1" x14ac:dyDescent="0.25">
      <c r="B120" s="25">
        <f>IF(AND(ROW()-18&lt;=$C$13*$C$14,N($H$119)&gt;0.005),ROW()-18,"")</f>
        <v>102</v>
      </c>
      <c r="C120" s="26">
        <f t="shared" si="6"/>
        <v>49188</v>
      </c>
      <c r="D120" s="27">
        <f>IF($B120="","",MIN($D$7,$H$119+$H$119*$C$12/$C$14))</f>
        <v>3067.8363793535241</v>
      </c>
      <c r="E120" s="27">
        <f>IF($B120="","",$H$119*$C$12/$C$14)</f>
        <v>79.084593456427996</v>
      </c>
      <c r="F120" s="27">
        <f t="shared" si="7"/>
        <v>2988.7517858970959</v>
      </c>
      <c r="G120" s="28"/>
      <c r="H120" s="29">
        <f>IF($B120="","",MAX($H$119-$F120-N($G120),0))</f>
        <v>30310.024406283112</v>
      </c>
    </row>
    <row r="121" spans="2:8" ht="15" customHeight="1" x14ac:dyDescent="0.25">
      <c r="B121" s="20">
        <f>IF(AND(ROW()-18&lt;=$C$13*$C$14,N($H$120)&gt;0.005),ROW()-18,"")</f>
        <v>103</v>
      </c>
      <c r="C121" s="21">
        <f t="shared" si="6"/>
        <v>49218</v>
      </c>
      <c r="D121" s="22">
        <f>IF($B121="","",MIN($D$7,$H$120+$H$120*$C$12/$C$14))</f>
        <v>3067.8363793535241</v>
      </c>
      <c r="E121" s="22">
        <f>IF($B121="","",$H$120*$C$12/$C$14)</f>
        <v>71.986307964922389</v>
      </c>
      <c r="F121" s="22">
        <f t="shared" si="7"/>
        <v>2995.8500713886015</v>
      </c>
      <c r="G121" s="23"/>
      <c r="H121" s="24">
        <f>IF($B121="","",MAX($H$120-$F121-N($G121),0))</f>
        <v>27314.174334894509</v>
      </c>
    </row>
    <row r="122" spans="2:8" ht="15" customHeight="1" x14ac:dyDescent="0.25">
      <c r="B122" s="25">
        <f>IF(AND(ROW()-18&lt;=$C$13*$C$14,N($H$121)&gt;0.005),ROW()-18,"")</f>
        <v>104</v>
      </c>
      <c r="C122" s="26">
        <f t="shared" si="6"/>
        <v>49249</v>
      </c>
      <c r="D122" s="27">
        <f>IF($B122="","",MIN($D$7,$H$121+$H$121*$C$12/$C$14))</f>
        <v>3067.8363793535241</v>
      </c>
      <c r="E122" s="27">
        <f>IF($B122="","",$H$121*$C$12/$C$14)</f>
        <v>64.871164045374471</v>
      </c>
      <c r="F122" s="27">
        <f t="shared" si="7"/>
        <v>3002.9652153081497</v>
      </c>
      <c r="G122" s="28"/>
      <c r="H122" s="29">
        <f>IF($B122="","",MAX($H$121-$F122-N($G122),0))</f>
        <v>24311.209119586361</v>
      </c>
    </row>
    <row r="123" spans="2:8" ht="15" customHeight="1" x14ac:dyDescent="0.25">
      <c r="B123" s="20">
        <f>IF(AND(ROW()-18&lt;=$C$13*$C$14,N($H$122)&gt;0.005),ROW()-18,"")</f>
        <v>105</v>
      </c>
      <c r="C123" s="21">
        <f t="shared" si="6"/>
        <v>49279</v>
      </c>
      <c r="D123" s="22">
        <f>IF($B123="","",MIN($D$7,$H$122+$H$122*$C$12/$C$14))</f>
        <v>3067.8363793535241</v>
      </c>
      <c r="E123" s="22">
        <f>IF($B123="","",$H$122*$C$12/$C$14)</f>
        <v>57.739121659017606</v>
      </c>
      <c r="F123" s="22">
        <f t="shared" si="7"/>
        <v>3010.0972576945064</v>
      </c>
      <c r="G123" s="23"/>
      <c r="H123" s="24">
        <f>IF($B123="","",MAX($H$122-$F123-N($G123),0))</f>
        <v>21301.111861891855</v>
      </c>
    </row>
    <row r="124" spans="2:8" ht="15" customHeight="1" x14ac:dyDescent="0.25">
      <c r="B124" s="25">
        <f>IF(AND(ROW()-18&lt;=$C$13*$C$14,N($H$123)&gt;0.005),ROW()-18,"")</f>
        <v>106</v>
      </c>
      <c r="C124" s="26">
        <f t="shared" si="6"/>
        <v>49310</v>
      </c>
      <c r="D124" s="27">
        <f>IF($B124="","",MIN($D$7,$H$123+$H$123*$C$12/$C$14))</f>
        <v>3067.8363793535241</v>
      </c>
      <c r="E124" s="27">
        <f>IF($B124="","",$H$123*$C$12/$C$14)</f>
        <v>50.590140671993161</v>
      </c>
      <c r="F124" s="27">
        <f t="shared" si="7"/>
        <v>3017.2462386815309</v>
      </c>
      <c r="G124" s="28"/>
      <c r="H124" s="29">
        <f>IF($B124="","",MAX($H$123-$F124-N($G124),0))</f>
        <v>18283.865623210324</v>
      </c>
    </row>
    <row r="125" spans="2:8" ht="15" customHeight="1" x14ac:dyDescent="0.25">
      <c r="B125" s="20">
        <f>IF(AND(ROW()-18&lt;=$C$13*$C$14,N($H$124)&gt;0.005),ROW()-18,"")</f>
        <v>107</v>
      </c>
      <c r="C125" s="21">
        <f t="shared" si="6"/>
        <v>49341</v>
      </c>
      <c r="D125" s="22">
        <f>IF($B125="","",MIN($D$7,$H$124+$H$124*$C$12/$C$14))</f>
        <v>3067.8363793535241</v>
      </c>
      <c r="E125" s="22">
        <f>IF($B125="","",$H$124*$C$12/$C$14)</f>
        <v>43.424180855124519</v>
      </c>
      <c r="F125" s="22">
        <f t="shared" si="7"/>
        <v>3024.4121984983994</v>
      </c>
      <c r="G125" s="23"/>
      <c r="H125" s="24">
        <f>IF($B125="","",MAX($H$124-$F125-N($G125),0))</f>
        <v>15259.453424711925</v>
      </c>
    </row>
    <row r="126" spans="2:8" ht="15" customHeight="1" x14ac:dyDescent="0.25">
      <c r="B126" s="25">
        <f>IF(AND(ROW()-18&lt;=$C$13*$C$14,N($H$125)&gt;0.005),ROW()-18,"")</f>
        <v>108</v>
      </c>
      <c r="C126" s="26">
        <f t="shared" si="6"/>
        <v>49369</v>
      </c>
      <c r="D126" s="27">
        <f>IF($B126="","",MIN($D$7,$H$125+$H$125*$C$12/$C$14))</f>
        <v>3067.8363793535241</v>
      </c>
      <c r="E126" s="27">
        <f>IF($B126="","",$H$125*$C$12/$C$14)</f>
        <v>36.24120188369082</v>
      </c>
      <c r="F126" s="27">
        <f t="shared" si="7"/>
        <v>3031.5951774698333</v>
      </c>
      <c r="G126" s="28"/>
      <c r="H126" s="29">
        <f>IF($B126="","",MAX($H$125-$F126-N($G126),0))</f>
        <v>12227.858247242091</v>
      </c>
    </row>
    <row r="127" spans="2:8" ht="15" customHeight="1" x14ac:dyDescent="0.25">
      <c r="B127" s="20">
        <f>IF(AND(ROW()-18&lt;=$C$13*$C$14,N($H$126)&gt;0.005),ROW()-18,"")</f>
        <v>109</v>
      </c>
      <c r="C127" s="21">
        <f t="shared" si="6"/>
        <v>49400</v>
      </c>
      <c r="D127" s="22">
        <f>IF($B127="","",MIN($D$7,$H$126+$H$126*$C$12/$C$14))</f>
        <v>3067.8363793535241</v>
      </c>
      <c r="E127" s="22">
        <f>IF($B127="","",$H$126*$C$12/$C$14)</f>
        <v>29.041163337199965</v>
      </c>
      <c r="F127" s="22">
        <f t="shared" si="7"/>
        <v>3038.795216016324</v>
      </c>
      <c r="G127" s="23"/>
      <c r="H127" s="24">
        <f>IF($B127="","",MAX($H$126-$F127-N($G127),0))</f>
        <v>9189.0630312257672</v>
      </c>
    </row>
    <row r="128" spans="2:8" ht="15" customHeight="1" x14ac:dyDescent="0.25">
      <c r="B128" s="25">
        <f>IF(AND(ROW()-18&lt;=$C$13*$C$14,N($H$127)&gt;0.005),ROW()-18,"")</f>
        <v>110</v>
      </c>
      <c r="C128" s="26">
        <f t="shared" si="6"/>
        <v>49430</v>
      </c>
      <c r="D128" s="27">
        <f>IF($B128="","",MIN($D$7,$H$127+$H$127*$C$12/$C$14))</f>
        <v>3067.8363793535241</v>
      </c>
      <c r="E128" s="27">
        <f>IF($B128="","",$H$127*$C$12/$C$14)</f>
        <v>21.8240246991612</v>
      </c>
      <c r="F128" s="27">
        <f t="shared" si="7"/>
        <v>3046.0123546543628</v>
      </c>
      <c r="G128" s="28"/>
      <c r="H128" s="29">
        <f>IF($B128="","",MAX($H$127-$F128-N($G128),0))</f>
        <v>6143.0506765714044</v>
      </c>
    </row>
    <row r="129" spans="2:8" ht="15" customHeight="1" x14ac:dyDescent="0.25">
      <c r="B129" s="20">
        <f>IF(AND(ROW()-18&lt;=$C$13*$C$14,N($H$128)&gt;0.005),ROW()-18,"")</f>
        <v>111</v>
      </c>
      <c r="C129" s="21">
        <f t="shared" si="6"/>
        <v>49461</v>
      </c>
      <c r="D129" s="22">
        <f>IF($B129="","",MIN($D$7,$H$128+$H$128*$C$12/$C$14))</f>
        <v>3067.8363793535241</v>
      </c>
      <c r="E129" s="22">
        <f>IF($B129="","",$H$128*$C$12/$C$14)</f>
        <v>14.589745356857087</v>
      </c>
      <c r="F129" s="22">
        <f t="shared" si="7"/>
        <v>3053.2466339966668</v>
      </c>
      <c r="G129" s="23"/>
      <c r="H129" s="24">
        <f>IF($B129="","",MAX($H$128-$F129-N($G129),0))</f>
        <v>3089.8040425747377</v>
      </c>
    </row>
    <row r="130" spans="2:8" ht="15" customHeight="1" x14ac:dyDescent="0.25">
      <c r="B130" s="25">
        <f>IF(AND(ROW()-18&lt;=$C$13*$C$14,N($H$129)&gt;0.005),ROW()-18,"")</f>
        <v>112</v>
      </c>
      <c r="C130" s="26">
        <f t="shared" si="6"/>
        <v>49491</v>
      </c>
      <c r="D130" s="27">
        <f>IF($B130="","",MIN($D$7,$H$129+$H$129*$C$12/$C$14))</f>
        <v>3067.8363793535241</v>
      </c>
      <c r="E130" s="27">
        <f>IF($B130="","",$H$129*$C$12/$C$14)</f>
        <v>7.338284601115002</v>
      </c>
      <c r="F130" s="27">
        <f t="shared" si="7"/>
        <v>3060.4980947524091</v>
      </c>
      <c r="G130" s="28"/>
      <c r="H130" s="29">
        <f>IF($B130="","",MAX($H$129-$F130-N($G130),0))</f>
        <v>29.305947822328562</v>
      </c>
    </row>
    <row r="131" spans="2:8" ht="15" customHeight="1" x14ac:dyDescent="0.25">
      <c r="B131" s="20">
        <f>IF(AND(ROW()-18&lt;=$C$13*$C$14,N($H$130)&gt;0.005),ROW()-18,"")</f>
        <v>113</v>
      </c>
      <c r="C131" s="21">
        <f t="shared" si="6"/>
        <v>49522</v>
      </c>
      <c r="D131" s="22">
        <f>IF($B131="","",MIN($D$7,$H$130+$H$130*$C$12/$C$14))</f>
        <v>29.375549448406591</v>
      </c>
      <c r="E131" s="22">
        <f>IF($B131="","",$H$130*$C$12/$C$14)</f>
        <v>6.9601626078030346E-2</v>
      </c>
      <c r="F131" s="22">
        <f t="shared" si="7"/>
        <v>29.305947822328562</v>
      </c>
      <c r="G131" s="23"/>
      <c r="H131" s="24">
        <f>IF($B131="","",MAX($H$130-$F131-N($G131),0))</f>
        <v>0</v>
      </c>
    </row>
    <row r="132" spans="2:8" ht="15" customHeight="1" x14ac:dyDescent="0.25">
      <c r="B132" s="25" t="str">
        <f>IF(AND(ROW()-18&lt;=$C$13*$C$14,N($H$131)&gt;0.005),ROW()-18,"")</f>
        <v/>
      </c>
      <c r="C132" s="26" t="str">
        <f t="shared" si="6"/>
        <v/>
      </c>
      <c r="D132" s="27" t="str">
        <f>IF($B132="","",MIN($D$7,$H$131+$H$131*$C$12/$C$14))</f>
        <v/>
      </c>
      <c r="E132" s="27" t="str">
        <f>IF($B132="","",$H$131*$C$12/$C$14)</f>
        <v/>
      </c>
      <c r="F132" s="27" t="str">
        <f t="shared" si="7"/>
        <v/>
      </c>
      <c r="G132" s="28"/>
      <c r="H132" s="29" t="str">
        <f>IF($B132="","",MAX($H$131-$F132-N($G132),0))</f>
        <v/>
      </c>
    </row>
    <row r="133" spans="2:8" ht="15" customHeight="1" x14ac:dyDescent="0.25">
      <c r="B133" s="20" t="str">
        <f>IF(AND(ROW()-18&lt;=$C$13*$C$14,N($H$132)&gt;0.005),ROW()-18,"")</f>
        <v/>
      </c>
      <c r="C133" s="21" t="str">
        <f t="shared" si="6"/>
        <v/>
      </c>
      <c r="D133" s="22" t="str">
        <f>IF($B133="","",MIN($D$7,$H$132+$H$132*$C$12/$C$14))</f>
        <v/>
      </c>
      <c r="E133" s="22" t="str">
        <f>IF($B133="","",$H$132*$C$12/$C$14)</f>
        <v/>
      </c>
      <c r="F133" s="22" t="str">
        <f t="shared" si="7"/>
        <v/>
      </c>
      <c r="G133" s="23"/>
      <c r="H133" s="24" t="str">
        <f>IF($B133="","",MAX($H$132-$F133-N($G133),0))</f>
        <v/>
      </c>
    </row>
    <row r="134" spans="2:8" ht="15" customHeight="1" x14ac:dyDescent="0.25">
      <c r="B134" s="25" t="str">
        <f>IF(AND(ROW()-18&lt;=$C$13*$C$14,N($H$133)&gt;0.005),ROW()-18,"")</f>
        <v/>
      </c>
      <c r="C134" s="26" t="str">
        <f t="shared" si="6"/>
        <v/>
      </c>
      <c r="D134" s="27" t="str">
        <f>IF($B134="","",MIN($D$7,$H$133+$H$133*$C$12/$C$14))</f>
        <v/>
      </c>
      <c r="E134" s="27" t="str">
        <f>IF($B134="","",$H$133*$C$12/$C$14)</f>
        <v/>
      </c>
      <c r="F134" s="27" t="str">
        <f t="shared" si="7"/>
        <v/>
      </c>
      <c r="G134" s="28"/>
      <c r="H134" s="29" t="str">
        <f>IF($B134="","",MAX($H$133-$F134-N($G134),0))</f>
        <v/>
      </c>
    </row>
    <row r="135" spans="2:8" ht="15" customHeight="1" x14ac:dyDescent="0.25">
      <c r="B135" s="20" t="str">
        <f>IF(AND(ROW()-18&lt;=$C$13*$C$14,N($H$134)&gt;0.005),ROW()-18,"")</f>
        <v/>
      </c>
      <c r="C135" s="21" t="str">
        <f t="shared" si="6"/>
        <v/>
      </c>
      <c r="D135" s="22" t="str">
        <f>IF($B135="","",MIN($D$7,$H$134+$H$134*$C$12/$C$14))</f>
        <v/>
      </c>
      <c r="E135" s="22" t="str">
        <f>IF($B135="","",$H$134*$C$12/$C$14)</f>
        <v/>
      </c>
      <c r="F135" s="22" t="str">
        <f t="shared" si="7"/>
        <v/>
      </c>
      <c r="G135" s="23"/>
      <c r="H135" s="24" t="str">
        <f>IF($B135="","",MAX($H$134-$F135-N($G135),0))</f>
        <v/>
      </c>
    </row>
    <row r="136" spans="2:8" ht="15" customHeight="1" x14ac:dyDescent="0.25">
      <c r="B136" s="25" t="str">
        <f>IF(AND(ROW()-18&lt;=$C$13*$C$14,N($H$135)&gt;0.005),ROW()-18,"")</f>
        <v/>
      </c>
      <c r="C136" s="26" t="str">
        <f t="shared" si="6"/>
        <v/>
      </c>
      <c r="D136" s="27" t="str">
        <f>IF($B136="","",MIN($D$7,$H$135+$H$135*$C$12/$C$14))</f>
        <v/>
      </c>
      <c r="E136" s="27" t="str">
        <f>IF($B136="","",$H$135*$C$12/$C$14)</f>
        <v/>
      </c>
      <c r="F136" s="27" t="str">
        <f t="shared" si="7"/>
        <v/>
      </c>
      <c r="G136" s="28"/>
      <c r="H136" s="29" t="str">
        <f>IF($B136="","",MAX($H$135-$F136-N($G136),0))</f>
        <v/>
      </c>
    </row>
    <row r="137" spans="2:8" ht="15" customHeight="1" x14ac:dyDescent="0.25">
      <c r="B137" s="20" t="str">
        <f>IF(AND(ROW()-18&lt;=$C$13*$C$14,N($H$136)&gt;0.005),ROW()-18,"")</f>
        <v/>
      </c>
      <c r="C137" s="21" t="str">
        <f t="shared" si="6"/>
        <v/>
      </c>
      <c r="D137" s="22" t="str">
        <f>IF($B137="","",MIN($D$7,$H$136+$H$136*$C$12/$C$14))</f>
        <v/>
      </c>
      <c r="E137" s="22" t="str">
        <f>IF($B137="","",$H$136*$C$12/$C$14)</f>
        <v/>
      </c>
      <c r="F137" s="22" t="str">
        <f t="shared" si="7"/>
        <v/>
      </c>
      <c r="G137" s="23"/>
      <c r="H137" s="24" t="str">
        <f>IF($B137="","",MAX($H$136-$F137-N($G137),0))</f>
        <v/>
      </c>
    </row>
    <row r="138" spans="2:8" ht="15" customHeight="1" x14ac:dyDescent="0.25">
      <c r="B138" s="25" t="str">
        <f>IF(AND(ROW()-18&lt;=$C$13*$C$14,N($H$137)&gt;0.005),ROW()-18,"")</f>
        <v/>
      </c>
      <c r="C138" s="26" t="str">
        <f t="shared" si="6"/>
        <v/>
      </c>
      <c r="D138" s="27" t="str">
        <f>IF($B138="","",MIN($D$7,$H$137+$H$137*$C$12/$C$14))</f>
        <v/>
      </c>
      <c r="E138" s="27" t="str">
        <f>IF($B138="","",$H$137*$C$12/$C$14)</f>
        <v/>
      </c>
      <c r="F138" s="27" t="str">
        <f t="shared" si="7"/>
        <v/>
      </c>
      <c r="G138" s="28"/>
      <c r="H138" s="29" t="str">
        <f>IF($B138="","",MAX($H$137-$F138-N($G138),0))</f>
        <v/>
      </c>
    </row>
    <row r="139" spans="2:8" ht="15" customHeight="1" x14ac:dyDescent="0.25">
      <c r="B139" s="20" t="str">
        <f>IF(AND(ROW()-18&lt;=$C$13*$C$14,N($H$138)&gt;0.005),ROW()-18,"")</f>
        <v/>
      </c>
      <c r="C139" s="21" t="str">
        <f t="shared" si="6"/>
        <v/>
      </c>
      <c r="D139" s="22" t="str">
        <f>IF($B139="","",MIN($D$7,$H$138+$H$138*$C$12/$C$14))</f>
        <v/>
      </c>
      <c r="E139" s="22" t="str">
        <f>IF($B139="","",$H$138*$C$12/$C$14)</f>
        <v/>
      </c>
      <c r="F139" s="22" t="str">
        <f t="shared" si="7"/>
        <v/>
      </c>
      <c r="G139" s="23"/>
      <c r="H139" s="24" t="str">
        <f>IF($B139="","",MAX($H$138-$F139-N($G139),0))</f>
        <v/>
      </c>
    </row>
    <row r="140" spans="2:8" ht="15" customHeight="1" x14ac:dyDescent="0.25">
      <c r="B140" s="25" t="str">
        <f>IF(AND(ROW()-18&lt;=$C$13*$C$14,N($H$139)&gt;0.005),ROW()-18,"")</f>
        <v/>
      </c>
      <c r="C140" s="26" t="str">
        <f t="shared" si="6"/>
        <v/>
      </c>
      <c r="D140" s="27" t="str">
        <f>IF($B140="","",MIN($D$7,$H$139+$H$139*$C$12/$C$14))</f>
        <v/>
      </c>
      <c r="E140" s="27" t="str">
        <f>IF($B140="","",$H$139*$C$12/$C$14)</f>
        <v/>
      </c>
      <c r="F140" s="27" t="str">
        <f t="shared" si="7"/>
        <v/>
      </c>
      <c r="G140" s="28"/>
      <c r="H140" s="29" t="str">
        <f>IF($B140="","",MAX($H$139-$F140-N($G140),0))</f>
        <v/>
      </c>
    </row>
    <row r="141" spans="2:8" ht="15" customHeight="1" x14ac:dyDescent="0.25">
      <c r="B141" s="20" t="str">
        <f>IF(AND(ROW()-18&lt;=$C$13*$C$14,N($H$140)&gt;0.005),ROW()-18,"")</f>
        <v/>
      </c>
      <c r="C141" s="21" t="str">
        <f t="shared" si="6"/>
        <v/>
      </c>
      <c r="D141" s="22" t="str">
        <f>IF($B141="","",MIN($D$7,$H$140+$H$140*$C$12/$C$14))</f>
        <v/>
      </c>
      <c r="E141" s="22" t="str">
        <f>IF($B141="","",$H$140*$C$12/$C$14)</f>
        <v/>
      </c>
      <c r="F141" s="22" t="str">
        <f t="shared" si="7"/>
        <v/>
      </c>
      <c r="G141" s="23"/>
      <c r="H141" s="24" t="str">
        <f>IF($B141="","",MAX($H$140-$F141-N($G141),0))</f>
        <v/>
      </c>
    </row>
    <row r="142" spans="2:8" ht="15" customHeight="1" x14ac:dyDescent="0.25">
      <c r="B142" s="25" t="str">
        <f>IF(AND(ROW()-18&lt;=$C$13*$C$14,N($H$141)&gt;0.005),ROW()-18,"")</f>
        <v/>
      </c>
      <c r="C142" s="26" t="str">
        <f t="shared" si="6"/>
        <v/>
      </c>
      <c r="D142" s="27" t="str">
        <f>IF($B142="","",MIN($D$7,$H$141+$H$141*$C$12/$C$14))</f>
        <v/>
      </c>
      <c r="E142" s="27" t="str">
        <f>IF($B142="","",$H$141*$C$12/$C$14)</f>
        <v/>
      </c>
      <c r="F142" s="27" t="str">
        <f t="shared" si="7"/>
        <v/>
      </c>
      <c r="G142" s="28"/>
      <c r="H142" s="29" t="str">
        <f>IF($B142="","",MAX($H$141-$F142-N($G142),0))</f>
        <v/>
      </c>
    </row>
    <row r="143" spans="2:8" ht="15" customHeight="1" x14ac:dyDescent="0.25">
      <c r="B143" s="20" t="str">
        <f>IF(AND(ROW()-18&lt;=$C$13*$C$14,N($H$142)&gt;0.005),ROW()-18,"")</f>
        <v/>
      </c>
      <c r="C143" s="21" t="str">
        <f t="shared" si="6"/>
        <v/>
      </c>
      <c r="D143" s="22" t="str">
        <f>IF($B143="","",MIN($D$7,$H$142+$H$142*$C$12/$C$14))</f>
        <v/>
      </c>
      <c r="E143" s="22" t="str">
        <f>IF($B143="","",$H$142*$C$12/$C$14)</f>
        <v/>
      </c>
      <c r="F143" s="22" t="str">
        <f t="shared" si="7"/>
        <v/>
      </c>
      <c r="G143" s="23"/>
      <c r="H143" s="24" t="str">
        <f>IF($B143="","",MAX($H$142-$F143-N($G143),0))</f>
        <v/>
      </c>
    </row>
    <row r="144" spans="2:8" ht="15" customHeight="1" x14ac:dyDescent="0.25">
      <c r="B144" s="25" t="str">
        <f>IF(AND(ROW()-18&lt;=$C$13*$C$14,N($H$143)&gt;0.005),ROW()-18,"")</f>
        <v/>
      </c>
      <c r="C144" s="26" t="str">
        <f t="shared" si="6"/>
        <v/>
      </c>
      <c r="D144" s="27" t="str">
        <f>IF($B144="","",MIN($D$7,$H$143+$H$143*$C$12/$C$14))</f>
        <v/>
      </c>
      <c r="E144" s="27" t="str">
        <f>IF($B144="","",$H$143*$C$12/$C$14)</f>
        <v/>
      </c>
      <c r="F144" s="27" t="str">
        <f t="shared" si="7"/>
        <v/>
      </c>
      <c r="G144" s="28"/>
      <c r="H144" s="29" t="str">
        <f>IF($B144="","",MAX($H$143-$F144-N($G144),0))</f>
        <v/>
      </c>
    </row>
    <row r="145" spans="2:8" ht="15" customHeight="1" x14ac:dyDescent="0.25">
      <c r="B145" s="20" t="str">
        <f>IF(AND(ROW()-18&lt;=$C$13*$C$14,N($H$144)&gt;0.005),ROW()-18,"")</f>
        <v/>
      </c>
      <c r="C145" s="21" t="str">
        <f t="shared" si="6"/>
        <v/>
      </c>
      <c r="D145" s="22" t="str">
        <f>IF($B145="","",MIN($D$7,$H$144+$H$144*$C$12/$C$14))</f>
        <v/>
      </c>
      <c r="E145" s="22" t="str">
        <f>IF($B145="","",$H$144*$C$12/$C$14)</f>
        <v/>
      </c>
      <c r="F145" s="22" t="str">
        <f t="shared" si="7"/>
        <v/>
      </c>
      <c r="G145" s="23"/>
      <c r="H145" s="24" t="str">
        <f>IF($B145="","",MAX($H$144-$F145-N($G145),0))</f>
        <v/>
      </c>
    </row>
    <row r="146" spans="2:8" ht="15" customHeight="1" x14ac:dyDescent="0.25">
      <c r="B146" s="25" t="str">
        <f>IF(AND(ROW()-18&lt;=$C$13*$C$14,N($H$145)&gt;0.005),ROW()-18,"")</f>
        <v/>
      </c>
      <c r="C146" s="26" t="str">
        <f t="shared" si="6"/>
        <v/>
      </c>
      <c r="D146" s="27" t="str">
        <f>IF($B146="","",MIN($D$7,$H$145+$H$145*$C$12/$C$14))</f>
        <v/>
      </c>
      <c r="E146" s="27" t="str">
        <f>IF($B146="","",$H$145*$C$12/$C$14)</f>
        <v/>
      </c>
      <c r="F146" s="27" t="str">
        <f t="shared" si="7"/>
        <v/>
      </c>
      <c r="G146" s="28"/>
      <c r="H146" s="29" t="str">
        <f>IF($B146="","",MAX($H$145-$F146-N($G146),0))</f>
        <v/>
      </c>
    </row>
    <row r="147" spans="2:8" ht="15" customHeight="1" x14ac:dyDescent="0.25">
      <c r="B147" s="20" t="str">
        <f>IF(AND(ROW()-18&lt;=$C$13*$C$14,N($H$146)&gt;0.005),ROW()-18,"")</f>
        <v/>
      </c>
      <c r="C147" s="21" t="str">
        <f t="shared" ref="C147:C178" si="8">IF($B147="","",EDATE($C$15,$B147-1))</f>
        <v/>
      </c>
      <c r="D147" s="22" t="str">
        <f>IF($B147="","",MIN($D$7,$H$146+$H$146*$C$12/$C$14))</f>
        <v/>
      </c>
      <c r="E147" s="22" t="str">
        <f>IF($B147="","",$H$146*$C$12/$C$14)</f>
        <v/>
      </c>
      <c r="F147" s="22" t="str">
        <f t="shared" ref="F147:F178" si="9">IF($B147="","",$D147-$E147)</f>
        <v/>
      </c>
      <c r="G147" s="23"/>
      <c r="H147" s="24" t="str">
        <f>IF($B147="","",MAX($H$146-$F147-N($G147),0))</f>
        <v/>
      </c>
    </row>
    <row r="148" spans="2:8" ht="15" customHeight="1" x14ac:dyDescent="0.25">
      <c r="B148" s="25" t="str">
        <f>IF(AND(ROW()-18&lt;=$C$13*$C$14,N($H$147)&gt;0.005),ROW()-18,"")</f>
        <v/>
      </c>
      <c r="C148" s="26" t="str">
        <f t="shared" si="8"/>
        <v/>
      </c>
      <c r="D148" s="27" t="str">
        <f>IF($B148="","",MIN($D$7,$H$147+$H$147*$C$12/$C$14))</f>
        <v/>
      </c>
      <c r="E148" s="27" t="str">
        <f>IF($B148="","",$H$147*$C$12/$C$14)</f>
        <v/>
      </c>
      <c r="F148" s="27" t="str">
        <f t="shared" si="9"/>
        <v/>
      </c>
      <c r="G148" s="28"/>
      <c r="H148" s="29" t="str">
        <f>IF($B148="","",MAX($H$147-$F148-N($G148),0))</f>
        <v/>
      </c>
    </row>
    <row r="149" spans="2:8" ht="15" customHeight="1" x14ac:dyDescent="0.25">
      <c r="B149" s="20" t="str">
        <f>IF(AND(ROW()-18&lt;=$C$13*$C$14,N($H$148)&gt;0.005),ROW()-18,"")</f>
        <v/>
      </c>
      <c r="C149" s="21" t="str">
        <f t="shared" si="8"/>
        <v/>
      </c>
      <c r="D149" s="22" t="str">
        <f>IF($B149="","",MIN($D$7,$H$148+$H$148*$C$12/$C$14))</f>
        <v/>
      </c>
      <c r="E149" s="22" t="str">
        <f>IF($B149="","",$H$148*$C$12/$C$14)</f>
        <v/>
      </c>
      <c r="F149" s="22" t="str">
        <f t="shared" si="9"/>
        <v/>
      </c>
      <c r="G149" s="23"/>
      <c r="H149" s="24" t="str">
        <f>IF($B149="","",MAX($H$148-$F149-N($G149),0))</f>
        <v/>
      </c>
    </row>
    <row r="150" spans="2:8" ht="15" customHeight="1" x14ac:dyDescent="0.25">
      <c r="B150" s="25" t="str">
        <f>IF(AND(ROW()-18&lt;=$C$13*$C$14,N($H$149)&gt;0.005),ROW()-18,"")</f>
        <v/>
      </c>
      <c r="C150" s="26" t="str">
        <f t="shared" si="8"/>
        <v/>
      </c>
      <c r="D150" s="27" t="str">
        <f>IF($B150="","",MIN($D$7,$H$149+$H$149*$C$12/$C$14))</f>
        <v/>
      </c>
      <c r="E150" s="27" t="str">
        <f>IF($B150="","",$H$149*$C$12/$C$14)</f>
        <v/>
      </c>
      <c r="F150" s="27" t="str">
        <f t="shared" si="9"/>
        <v/>
      </c>
      <c r="G150" s="28"/>
      <c r="H150" s="29" t="str">
        <f>IF($B150="","",MAX($H$149-$F150-N($G150),0))</f>
        <v/>
      </c>
    </row>
    <row r="151" spans="2:8" ht="15" customHeight="1" x14ac:dyDescent="0.25">
      <c r="B151" s="20" t="str">
        <f>IF(AND(ROW()-18&lt;=$C$13*$C$14,N($H$150)&gt;0.005),ROW()-18,"")</f>
        <v/>
      </c>
      <c r="C151" s="21" t="str">
        <f t="shared" si="8"/>
        <v/>
      </c>
      <c r="D151" s="22" t="str">
        <f>IF($B151="","",MIN($D$7,$H$150+$H$150*$C$12/$C$14))</f>
        <v/>
      </c>
      <c r="E151" s="22" t="str">
        <f>IF($B151="","",$H$150*$C$12/$C$14)</f>
        <v/>
      </c>
      <c r="F151" s="22" t="str">
        <f t="shared" si="9"/>
        <v/>
      </c>
      <c r="G151" s="23"/>
      <c r="H151" s="24" t="str">
        <f>IF($B151="","",MAX($H$150-$F151-N($G151),0))</f>
        <v/>
      </c>
    </row>
    <row r="152" spans="2:8" ht="15" customHeight="1" x14ac:dyDescent="0.25">
      <c r="B152" s="25" t="str">
        <f>IF(AND(ROW()-18&lt;=$C$13*$C$14,N($H$151)&gt;0.005),ROW()-18,"")</f>
        <v/>
      </c>
      <c r="C152" s="26" t="str">
        <f t="shared" si="8"/>
        <v/>
      </c>
      <c r="D152" s="27" t="str">
        <f>IF($B152="","",MIN($D$7,$H$151+$H$151*$C$12/$C$14))</f>
        <v/>
      </c>
      <c r="E152" s="27" t="str">
        <f>IF($B152="","",$H$151*$C$12/$C$14)</f>
        <v/>
      </c>
      <c r="F152" s="27" t="str">
        <f t="shared" si="9"/>
        <v/>
      </c>
      <c r="G152" s="28"/>
      <c r="H152" s="29" t="str">
        <f>IF($B152="","",MAX($H$151-$F152-N($G152),0))</f>
        <v/>
      </c>
    </row>
    <row r="153" spans="2:8" ht="15" customHeight="1" x14ac:dyDescent="0.25">
      <c r="B153" s="20" t="str">
        <f>IF(AND(ROW()-18&lt;=$C$13*$C$14,N($H$152)&gt;0.005),ROW()-18,"")</f>
        <v/>
      </c>
      <c r="C153" s="21" t="str">
        <f t="shared" si="8"/>
        <v/>
      </c>
      <c r="D153" s="22" t="str">
        <f>IF($B153="","",MIN($D$7,$H$152+$H$152*$C$12/$C$14))</f>
        <v/>
      </c>
      <c r="E153" s="22" t="str">
        <f>IF($B153="","",$H$152*$C$12/$C$14)</f>
        <v/>
      </c>
      <c r="F153" s="22" t="str">
        <f t="shared" si="9"/>
        <v/>
      </c>
      <c r="G153" s="23"/>
      <c r="H153" s="24" t="str">
        <f>IF($B153="","",MAX($H$152-$F153-N($G153),0))</f>
        <v/>
      </c>
    </row>
    <row r="154" spans="2:8" ht="15" customHeight="1" x14ac:dyDescent="0.25">
      <c r="B154" s="25" t="str">
        <f>IF(AND(ROW()-18&lt;=$C$13*$C$14,N($H$153)&gt;0.005),ROW()-18,"")</f>
        <v/>
      </c>
      <c r="C154" s="26" t="str">
        <f t="shared" si="8"/>
        <v/>
      </c>
      <c r="D154" s="27" t="str">
        <f>IF($B154="","",MIN($D$7,$H$153+$H$153*$C$12/$C$14))</f>
        <v/>
      </c>
      <c r="E154" s="27" t="str">
        <f>IF($B154="","",$H$153*$C$12/$C$14)</f>
        <v/>
      </c>
      <c r="F154" s="27" t="str">
        <f t="shared" si="9"/>
        <v/>
      </c>
      <c r="G154" s="28"/>
      <c r="H154" s="29" t="str">
        <f>IF($B154="","",MAX($H$153-$F154-N($G154),0))</f>
        <v/>
      </c>
    </row>
    <row r="155" spans="2:8" ht="15" customHeight="1" x14ac:dyDescent="0.25">
      <c r="B155" s="20" t="str">
        <f>IF(AND(ROW()-18&lt;=$C$13*$C$14,N($H$154)&gt;0.005),ROW()-18,"")</f>
        <v/>
      </c>
      <c r="C155" s="21" t="str">
        <f t="shared" si="8"/>
        <v/>
      </c>
      <c r="D155" s="22" t="str">
        <f>IF($B155="","",MIN($D$7,$H$154+$H$154*$C$12/$C$14))</f>
        <v/>
      </c>
      <c r="E155" s="22" t="str">
        <f>IF($B155="","",$H$154*$C$12/$C$14)</f>
        <v/>
      </c>
      <c r="F155" s="22" t="str">
        <f t="shared" si="9"/>
        <v/>
      </c>
      <c r="G155" s="23"/>
      <c r="H155" s="24" t="str">
        <f>IF($B155="","",MAX($H$154-$F155-N($G155),0))</f>
        <v/>
      </c>
    </row>
    <row r="156" spans="2:8" ht="15" customHeight="1" x14ac:dyDescent="0.25">
      <c r="B156" s="25" t="str">
        <f>IF(AND(ROW()-18&lt;=$C$13*$C$14,N($H$155)&gt;0.005),ROW()-18,"")</f>
        <v/>
      </c>
      <c r="C156" s="26" t="str">
        <f t="shared" si="8"/>
        <v/>
      </c>
      <c r="D156" s="27" t="str">
        <f>IF($B156="","",MIN($D$7,$H$155+$H$155*$C$12/$C$14))</f>
        <v/>
      </c>
      <c r="E156" s="27" t="str">
        <f>IF($B156="","",$H$155*$C$12/$C$14)</f>
        <v/>
      </c>
      <c r="F156" s="27" t="str">
        <f t="shared" si="9"/>
        <v/>
      </c>
      <c r="G156" s="28"/>
      <c r="H156" s="29" t="str">
        <f>IF($B156="","",MAX($H$155-$F156-N($G156),0))</f>
        <v/>
      </c>
    </row>
    <row r="157" spans="2:8" ht="15" customHeight="1" x14ac:dyDescent="0.25">
      <c r="B157" s="20" t="str">
        <f>IF(AND(ROW()-18&lt;=$C$13*$C$14,N($H$156)&gt;0.005),ROW()-18,"")</f>
        <v/>
      </c>
      <c r="C157" s="21" t="str">
        <f t="shared" si="8"/>
        <v/>
      </c>
      <c r="D157" s="22" t="str">
        <f>IF($B157="","",MIN($D$7,$H$156+$H$156*$C$12/$C$14))</f>
        <v/>
      </c>
      <c r="E157" s="22" t="str">
        <f>IF($B157="","",$H$156*$C$12/$C$14)</f>
        <v/>
      </c>
      <c r="F157" s="22" t="str">
        <f t="shared" si="9"/>
        <v/>
      </c>
      <c r="G157" s="23"/>
      <c r="H157" s="24" t="str">
        <f>IF($B157="","",MAX($H$156-$F157-N($G157),0))</f>
        <v/>
      </c>
    </row>
    <row r="158" spans="2:8" ht="15" customHeight="1" x14ac:dyDescent="0.25">
      <c r="B158" s="25" t="str">
        <f>IF(AND(ROW()-18&lt;=$C$13*$C$14,N($H$157)&gt;0.005),ROW()-18,"")</f>
        <v/>
      </c>
      <c r="C158" s="26" t="str">
        <f t="shared" si="8"/>
        <v/>
      </c>
      <c r="D158" s="27" t="str">
        <f>IF($B158="","",MIN($D$7,$H$157+$H$157*$C$12/$C$14))</f>
        <v/>
      </c>
      <c r="E158" s="27" t="str">
        <f>IF($B158="","",$H$157*$C$12/$C$14)</f>
        <v/>
      </c>
      <c r="F158" s="27" t="str">
        <f t="shared" si="9"/>
        <v/>
      </c>
      <c r="G158" s="28"/>
      <c r="H158" s="29" t="str">
        <f>IF($B158="","",MAX($H$157-$F158-N($G158),0))</f>
        <v/>
      </c>
    </row>
    <row r="159" spans="2:8" ht="15" customHeight="1" x14ac:dyDescent="0.25">
      <c r="B159" s="20" t="str">
        <f>IF(AND(ROW()-18&lt;=$C$13*$C$14,N($H$158)&gt;0.005),ROW()-18,"")</f>
        <v/>
      </c>
      <c r="C159" s="21" t="str">
        <f t="shared" si="8"/>
        <v/>
      </c>
      <c r="D159" s="22" t="str">
        <f>IF($B159="","",MIN($D$7,$H$158+$H$158*$C$12/$C$14))</f>
        <v/>
      </c>
      <c r="E159" s="22" t="str">
        <f>IF($B159="","",$H$158*$C$12/$C$14)</f>
        <v/>
      </c>
      <c r="F159" s="22" t="str">
        <f t="shared" si="9"/>
        <v/>
      </c>
      <c r="G159" s="23"/>
      <c r="H159" s="24" t="str">
        <f>IF($B159="","",MAX($H$158-$F159-N($G159),0))</f>
        <v/>
      </c>
    </row>
    <row r="160" spans="2:8" ht="15" customHeight="1" x14ac:dyDescent="0.25">
      <c r="B160" s="25" t="str">
        <f>IF(AND(ROW()-18&lt;=$C$13*$C$14,N($H$159)&gt;0.005),ROW()-18,"")</f>
        <v/>
      </c>
      <c r="C160" s="26" t="str">
        <f t="shared" si="8"/>
        <v/>
      </c>
      <c r="D160" s="27" t="str">
        <f>IF($B160="","",MIN($D$7,$H$159+$H$159*$C$12/$C$14))</f>
        <v/>
      </c>
      <c r="E160" s="27" t="str">
        <f>IF($B160="","",$H$159*$C$12/$C$14)</f>
        <v/>
      </c>
      <c r="F160" s="27" t="str">
        <f t="shared" si="9"/>
        <v/>
      </c>
      <c r="G160" s="28"/>
      <c r="H160" s="29" t="str">
        <f>IF($B160="","",MAX($H$159-$F160-N($G160),0))</f>
        <v/>
      </c>
    </row>
    <row r="161" spans="2:8" ht="15" customHeight="1" x14ac:dyDescent="0.25">
      <c r="B161" s="20" t="str">
        <f>IF(AND(ROW()-18&lt;=$C$13*$C$14,N($H$160)&gt;0.005),ROW()-18,"")</f>
        <v/>
      </c>
      <c r="C161" s="21" t="str">
        <f t="shared" si="8"/>
        <v/>
      </c>
      <c r="D161" s="22" t="str">
        <f>IF($B161="","",MIN($D$7,$H$160+$H$160*$C$12/$C$14))</f>
        <v/>
      </c>
      <c r="E161" s="22" t="str">
        <f>IF($B161="","",$H$160*$C$12/$C$14)</f>
        <v/>
      </c>
      <c r="F161" s="22" t="str">
        <f t="shared" si="9"/>
        <v/>
      </c>
      <c r="G161" s="23"/>
      <c r="H161" s="24" t="str">
        <f>IF($B161="","",MAX($H$160-$F161-N($G161),0))</f>
        <v/>
      </c>
    </row>
    <row r="162" spans="2:8" ht="15" customHeight="1" x14ac:dyDescent="0.25">
      <c r="B162" s="25" t="str">
        <f>IF(AND(ROW()-18&lt;=$C$13*$C$14,N($H$161)&gt;0.005),ROW()-18,"")</f>
        <v/>
      </c>
      <c r="C162" s="26" t="str">
        <f t="shared" si="8"/>
        <v/>
      </c>
      <c r="D162" s="27" t="str">
        <f>IF($B162="","",MIN($D$7,$H$161+$H$161*$C$12/$C$14))</f>
        <v/>
      </c>
      <c r="E162" s="27" t="str">
        <f>IF($B162="","",$H$161*$C$12/$C$14)</f>
        <v/>
      </c>
      <c r="F162" s="27" t="str">
        <f t="shared" si="9"/>
        <v/>
      </c>
      <c r="G162" s="28"/>
      <c r="H162" s="29" t="str">
        <f>IF($B162="","",MAX($H$161-$F162-N($G162),0))</f>
        <v/>
      </c>
    </row>
    <row r="163" spans="2:8" ht="15" customHeight="1" x14ac:dyDescent="0.25">
      <c r="B163" s="20" t="str">
        <f>IF(AND(ROW()-18&lt;=$C$13*$C$14,N($H$162)&gt;0.005),ROW()-18,"")</f>
        <v/>
      </c>
      <c r="C163" s="21" t="str">
        <f t="shared" si="8"/>
        <v/>
      </c>
      <c r="D163" s="22" t="str">
        <f>IF($B163="","",MIN($D$7,$H$162+$H$162*$C$12/$C$14))</f>
        <v/>
      </c>
      <c r="E163" s="22" t="str">
        <f>IF($B163="","",$H$162*$C$12/$C$14)</f>
        <v/>
      </c>
      <c r="F163" s="22" t="str">
        <f t="shared" si="9"/>
        <v/>
      </c>
      <c r="G163" s="23"/>
      <c r="H163" s="24" t="str">
        <f>IF($B163="","",MAX($H$162-$F163-N($G163),0))</f>
        <v/>
      </c>
    </row>
    <row r="164" spans="2:8" ht="15" customHeight="1" x14ac:dyDescent="0.25">
      <c r="B164" s="25" t="str">
        <f>IF(AND(ROW()-18&lt;=$C$13*$C$14,N($H$163)&gt;0.005),ROW()-18,"")</f>
        <v/>
      </c>
      <c r="C164" s="26" t="str">
        <f t="shared" si="8"/>
        <v/>
      </c>
      <c r="D164" s="27" t="str">
        <f>IF($B164="","",MIN($D$7,$H$163+$H$163*$C$12/$C$14))</f>
        <v/>
      </c>
      <c r="E164" s="27" t="str">
        <f>IF($B164="","",$H$163*$C$12/$C$14)</f>
        <v/>
      </c>
      <c r="F164" s="27" t="str">
        <f t="shared" si="9"/>
        <v/>
      </c>
      <c r="G164" s="28"/>
      <c r="H164" s="29" t="str">
        <f>IF($B164="","",MAX($H$163-$F164-N($G164),0))</f>
        <v/>
      </c>
    </row>
    <row r="165" spans="2:8" ht="15" customHeight="1" x14ac:dyDescent="0.25">
      <c r="B165" s="20" t="str">
        <f>IF(AND(ROW()-18&lt;=$C$13*$C$14,N($H$164)&gt;0.005),ROW()-18,"")</f>
        <v/>
      </c>
      <c r="C165" s="21" t="str">
        <f t="shared" si="8"/>
        <v/>
      </c>
      <c r="D165" s="22" t="str">
        <f>IF($B165="","",MIN($D$7,$H$164+$H$164*$C$12/$C$14))</f>
        <v/>
      </c>
      <c r="E165" s="22" t="str">
        <f>IF($B165="","",$H$164*$C$12/$C$14)</f>
        <v/>
      </c>
      <c r="F165" s="22" t="str">
        <f t="shared" si="9"/>
        <v/>
      </c>
      <c r="G165" s="23"/>
      <c r="H165" s="24" t="str">
        <f>IF($B165="","",MAX($H$164-$F165-N($G165),0))</f>
        <v/>
      </c>
    </row>
    <row r="166" spans="2:8" ht="15" customHeight="1" x14ac:dyDescent="0.25">
      <c r="B166" s="25" t="str">
        <f>IF(AND(ROW()-18&lt;=$C$13*$C$14,N($H$165)&gt;0.005),ROW()-18,"")</f>
        <v/>
      </c>
      <c r="C166" s="26" t="str">
        <f t="shared" si="8"/>
        <v/>
      </c>
      <c r="D166" s="27" t="str">
        <f>IF($B166="","",MIN($D$7,$H$165+$H$165*$C$12/$C$14))</f>
        <v/>
      </c>
      <c r="E166" s="27" t="str">
        <f>IF($B166="","",$H$165*$C$12/$C$14)</f>
        <v/>
      </c>
      <c r="F166" s="27" t="str">
        <f t="shared" si="9"/>
        <v/>
      </c>
      <c r="G166" s="28"/>
      <c r="H166" s="29" t="str">
        <f>IF($B166="","",MAX($H$165-$F166-N($G166),0))</f>
        <v/>
      </c>
    </row>
    <row r="167" spans="2:8" ht="15" customHeight="1" x14ac:dyDescent="0.25">
      <c r="B167" s="20" t="str">
        <f>IF(AND(ROW()-18&lt;=$C$13*$C$14,N($H$166)&gt;0.005),ROW()-18,"")</f>
        <v/>
      </c>
      <c r="C167" s="21" t="str">
        <f t="shared" si="8"/>
        <v/>
      </c>
      <c r="D167" s="22" t="str">
        <f>IF($B167="","",MIN($D$7,$H$166+$H$166*$C$12/$C$14))</f>
        <v/>
      </c>
      <c r="E167" s="22" t="str">
        <f>IF($B167="","",$H$166*$C$12/$C$14)</f>
        <v/>
      </c>
      <c r="F167" s="22" t="str">
        <f t="shared" si="9"/>
        <v/>
      </c>
      <c r="G167" s="23"/>
      <c r="H167" s="24" t="str">
        <f>IF($B167="","",MAX($H$166-$F167-N($G167),0))</f>
        <v/>
      </c>
    </row>
    <row r="168" spans="2:8" ht="15" customHeight="1" x14ac:dyDescent="0.25">
      <c r="B168" s="25" t="str">
        <f>IF(AND(ROW()-18&lt;=$C$13*$C$14,N($H$167)&gt;0.005),ROW()-18,"")</f>
        <v/>
      </c>
      <c r="C168" s="26" t="str">
        <f t="shared" si="8"/>
        <v/>
      </c>
      <c r="D168" s="27" t="str">
        <f>IF($B168="","",MIN($D$7,$H$167+$H$167*$C$12/$C$14))</f>
        <v/>
      </c>
      <c r="E168" s="27" t="str">
        <f>IF($B168="","",$H$167*$C$12/$C$14)</f>
        <v/>
      </c>
      <c r="F168" s="27" t="str">
        <f t="shared" si="9"/>
        <v/>
      </c>
      <c r="G168" s="28"/>
      <c r="H168" s="29" t="str">
        <f>IF($B168="","",MAX($H$167-$F168-N($G168),0))</f>
        <v/>
      </c>
    </row>
    <row r="169" spans="2:8" ht="15" customHeight="1" x14ac:dyDescent="0.25">
      <c r="B169" s="20" t="str">
        <f>IF(AND(ROW()-18&lt;=$C$13*$C$14,N($H$168)&gt;0.005),ROW()-18,"")</f>
        <v/>
      </c>
      <c r="C169" s="21" t="str">
        <f t="shared" si="8"/>
        <v/>
      </c>
      <c r="D169" s="22" t="str">
        <f>IF($B169="","",MIN($D$7,$H$168+$H$168*$C$12/$C$14))</f>
        <v/>
      </c>
      <c r="E169" s="22" t="str">
        <f>IF($B169="","",$H$168*$C$12/$C$14)</f>
        <v/>
      </c>
      <c r="F169" s="22" t="str">
        <f t="shared" si="9"/>
        <v/>
      </c>
      <c r="G169" s="23"/>
      <c r="H169" s="24" t="str">
        <f>IF($B169="","",MAX($H$168-$F169-N($G169),0))</f>
        <v/>
      </c>
    </row>
    <row r="170" spans="2:8" ht="15" customHeight="1" x14ac:dyDescent="0.25">
      <c r="B170" s="25" t="str">
        <f>IF(AND(ROW()-18&lt;=$C$13*$C$14,N($H$169)&gt;0.005),ROW()-18,"")</f>
        <v/>
      </c>
      <c r="C170" s="26" t="str">
        <f t="shared" si="8"/>
        <v/>
      </c>
      <c r="D170" s="27" t="str">
        <f>IF($B170="","",MIN($D$7,$H$169+$H$169*$C$12/$C$14))</f>
        <v/>
      </c>
      <c r="E170" s="27" t="str">
        <f>IF($B170="","",$H$169*$C$12/$C$14)</f>
        <v/>
      </c>
      <c r="F170" s="27" t="str">
        <f t="shared" si="9"/>
        <v/>
      </c>
      <c r="G170" s="28"/>
      <c r="H170" s="29" t="str">
        <f>IF($B170="","",MAX($H$169-$F170-N($G170),0))</f>
        <v/>
      </c>
    </row>
    <row r="171" spans="2:8" ht="15" customHeight="1" x14ac:dyDescent="0.25">
      <c r="B171" s="20" t="str">
        <f>IF(AND(ROW()-18&lt;=$C$13*$C$14,N($H$170)&gt;0.005),ROW()-18,"")</f>
        <v/>
      </c>
      <c r="C171" s="21" t="str">
        <f t="shared" si="8"/>
        <v/>
      </c>
      <c r="D171" s="22" t="str">
        <f>IF($B171="","",MIN($D$7,$H$170+$H$170*$C$12/$C$14))</f>
        <v/>
      </c>
      <c r="E171" s="22" t="str">
        <f>IF($B171="","",$H$170*$C$12/$C$14)</f>
        <v/>
      </c>
      <c r="F171" s="22" t="str">
        <f t="shared" si="9"/>
        <v/>
      </c>
      <c r="G171" s="23"/>
      <c r="H171" s="24" t="str">
        <f>IF($B171="","",MAX($H$170-$F171-N($G171),0))</f>
        <v/>
      </c>
    </row>
    <row r="172" spans="2:8" ht="15" customHeight="1" x14ac:dyDescent="0.25">
      <c r="B172" s="25" t="str">
        <f>IF(AND(ROW()-18&lt;=$C$13*$C$14,N($H$171)&gt;0.005),ROW()-18,"")</f>
        <v/>
      </c>
      <c r="C172" s="26" t="str">
        <f t="shared" si="8"/>
        <v/>
      </c>
      <c r="D172" s="27" t="str">
        <f>IF($B172="","",MIN($D$7,$H$171+$H$171*$C$12/$C$14))</f>
        <v/>
      </c>
      <c r="E172" s="27" t="str">
        <f>IF($B172="","",$H$171*$C$12/$C$14)</f>
        <v/>
      </c>
      <c r="F172" s="27" t="str">
        <f t="shared" si="9"/>
        <v/>
      </c>
      <c r="G172" s="28"/>
      <c r="H172" s="29" t="str">
        <f>IF($B172="","",MAX($H$171-$F172-N($G172),0))</f>
        <v/>
      </c>
    </row>
    <row r="173" spans="2:8" ht="15" customHeight="1" x14ac:dyDescent="0.25">
      <c r="B173" s="20" t="str">
        <f>IF(AND(ROW()-18&lt;=$C$13*$C$14,N($H$172)&gt;0.005),ROW()-18,"")</f>
        <v/>
      </c>
      <c r="C173" s="21" t="str">
        <f t="shared" si="8"/>
        <v/>
      </c>
      <c r="D173" s="22" t="str">
        <f>IF($B173="","",MIN($D$7,$H$172+$H$172*$C$12/$C$14))</f>
        <v/>
      </c>
      <c r="E173" s="22" t="str">
        <f>IF($B173="","",$H$172*$C$12/$C$14)</f>
        <v/>
      </c>
      <c r="F173" s="22" t="str">
        <f t="shared" si="9"/>
        <v/>
      </c>
      <c r="G173" s="23"/>
      <c r="H173" s="24" t="str">
        <f>IF($B173="","",MAX($H$172-$F173-N($G173),0))</f>
        <v/>
      </c>
    </row>
    <row r="174" spans="2:8" ht="15" customHeight="1" x14ac:dyDescent="0.25">
      <c r="B174" s="25" t="str">
        <f>IF(AND(ROW()-18&lt;=$C$13*$C$14,N($H$173)&gt;0.005),ROW()-18,"")</f>
        <v/>
      </c>
      <c r="C174" s="26" t="str">
        <f t="shared" si="8"/>
        <v/>
      </c>
      <c r="D174" s="27" t="str">
        <f>IF($B174="","",MIN($D$7,$H$173+$H$173*$C$12/$C$14))</f>
        <v/>
      </c>
      <c r="E174" s="27" t="str">
        <f>IF($B174="","",$H$173*$C$12/$C$14)</f>
        <v/>
      </c>
      <c r="F174" s="27" t="str">
        <f t="shared" si="9"/>
        <v/>
      </c>
      <c r="G174" s="28"/>
      <c r="H174" s="29" t="str">
        <f>IF($B174="","",MAX($H$173-$F174-N($G174),0))</f>
        <v/>
      </c>
    </row>
    <row r="175" spans="2:8" ht="15" customHeight="1" x14ac:dyDescent="0.25">
      <c r="B175" s="20" t="str">
        <f>IF(AND(ROW()-18&lt;=$C$13*$C$14,N($H$174)&gt;0.005),ROW()-18,"")</f>
        <v/>
      </c>
      <c r="C175" s="21" t="str">
        <f t="shared" si="8"/>
        <v/>
      </c>
      <c r="D175" s="22" t="str">
        <f>IF($B175="","",MIN($D$7,$H$174+$H$174*$C$12/$C$14))</f>
        <v/>
      </c>
      <c r="E175" s="22" t="str">
        <f>IF($B175="","",$H$174*$C$12/$C$14)</f>
        <v/>
      </c>
      <c r="F175" s="22" t="str">
        <f t="shared" si="9"/>
        <v/>
      </c>
      <c r="G175" s="23"/>
      <c r="H175" s="24" t="str">
        <f>IF($B175="","",MAX($H$174-$F175-N($G175),0))</f>
        <v/>
      </c>
    </row>
    <row r="176" spans="2:8" ht="15" customHeight="1" x14ac:dyDescent="0.25">
      <c r="B176" s="25" t="str">
        <f>IF(AND(ROW()-18&lt;=$C$13*$C$14,N($H$175)&gt;0.005),ROW()-18,"")</f>
        <v/>
      </c>
      <c r="C176" s="26" t="str">
        <f t="shared" si="8"/>
        <v/>
      </c>
      <c r="D176" s="27" t="str">
        <f>IF($B176="","",MIN($D$7,$H$175+$H$175*$C$12/$C$14))</f>
        <v/>
      </c>
      <c r="E176" s="27" t="str">
        <f>IF($B176="","",$H$175*$C$12/$C$14)</f>
        <v/>
      </c>
      <c r="F176" s="27" t="str">
        <f t="shared" si="9"/>
        <v/>
      </c>
      <c r="G176" s="28"/>
      <c r="H176" s="29" t="str">
        <f>IF($B176="","",MAX($H$175-$F176-N($G176),0))</f>
        <v/>
      </c>
    </row>
    <row r="177" spans="2:8" ht="15" customHeight="1" x14ac:dyDescent="0.25">
      <c r="B177" s="20" t="str">
        <f>IF(AND(ROW()-18&lt;=$C$13*$C$14,N($H$176)&gt;0.005),ROW()-18,"")</f>
        <v/>
      </c>
      <c r="C177" s="21" t="str">
        <f t="shared" si="8"/>
        <v/>
      </c>
      <c r="D177" s="22" t="str">
        <f>IF($B177="","",MIN($D$7,$H$176+$H$176*$C$12/$C$14))</f>
        <v/>
      </c>
      <c r="E177" s="22" t="str">
        <f>IF($B177="","",$H$176*$C$12/$C$14)</f>
        <v/>
      </c>
      <c r="F177" s="22" t="str">
        <f t="shared" si="9"/>
        <v/>
      </c>
      <c r="G177" s="23"/>
      <c r="H177" s="24" t="str">
        <f>IF($B177="","",MAX($H$176-$F177-N($G177),0))</f>
        <v/>
      </c>
    </row>
    <row r="178" spans="2:8" ht="15" customHeight="1" x14ac:dyDescent="0.25">
      <c r="B178" s="25" t="str">
        <f>IF(AND(ROW()-18&lt;=$C$13*$C$14,N($H$177)&gt;0.005),ROW()-18,"")</f>
        <v/>
      </c>
      <c r="C178" s="26" t="str">
        <f t="shared" si="8"/>
        <v/>
      </c>
      <c r="D178" s="27" t="str">
        <f>IF($B178="","",MIN($D$7,$H$177+$H$177*$C$12/$C$14))</f>
        <v/>
      </c>
      <c r="E178" s="27" t="str">
        <f>IF($B178="","",$H$177*$C$12/$C$14)</f>
        <v/>
      </c>
      <c r="F178" s="27" t="str">
        <f t="shared" si="9"/>
        <v/>
      </c>
      <c r="G178" s="28"/>
      <c r="H178" s="29" t="str">
        <f>IF($B178="","",MAX($H$177-$F178-N($G178),0))</f>
        <v/>
      </c>
    </row>
    <row r="179" spans="2:8" ht="15" customHeight="1" x14ac:dyDescent="0.25">
      <c r="B179" s="20" t="str">
        <f>IF(AND(ROW()-18&lt;=$C$13*$C$14,N($H$178)&gt;0.005),ROW()-18,"")</f>
        <v/>
      </c>
      <c r="C179" s="21" t="str">
        <f t="shared" ref="C179:C198" si="10">IF($B179="","",EDATE($C$15,$B179-1))</f>
        <v/>
      </c>
      <c r="D179" s="22" t="str">
        <f>IF($B179="","",MIN($D$7,$H$178+$H$178*$C$12/$C$14))</f>
        <v/>
      </c>
      <c r="E179" s="22" t="str">
        <f>IF($B179="","",$H$178*$C$12/$C$14)</f>
        <v/>
      </c>
      <c r="F179" s="22" t="str">
        <f t="shared" ref="F179:F198" si="11">IF($B179="","",$D179-$E179)</f>
        <v/>
      </c>
      <c r="G179" s="23"/>
      <c r="H179" s="24" t="str">
        <f>IF($B179="","",MAX($H$178-$F179-N($G179),0))</f>
        <v/>
      </c>
    </row>
    <row r="180" spans="2:8" ht="15" customHeight="1" x14ac:dyDescent="0.25">
      <c r="B180" s="25" t="str">
        <f>IF(AND(ROW()-18&lt;=$C$13*$C$14,N($H$179)&gt;0.005),ROW()-18,"")</f>
        <v/>
      </c>
      <c r="C180" s="26" t="str">
        <f t="shared" si="10"/>
        <v/>
      </c>
      <c r="D180" s="27" t="str">
        <f>IF($B180="","",MIN($D$7,$H$179+$H$179*$C$12/$C$14))</f>
        <v/>
      </c>
      <c r="E180" s="27" t="str">
        <f>IF($B180="","",$H$179*$C$12/$C$14)</f>
        <v/>
      </c>
      <c r="F180" s="27" t="str">
        <f t="shared" si="11"/>
        <v/>
      </c>
      <c r="G180" s="28"/>
      <c r="H180" s="29" t="str">
        <f>IF($B180="","",MAX($H$179-$F180-N($G180),0))</f>
        <v/>
      </c>
    </row>
    <row r="181" spans="2:8" ht="15" customHeight="1" x14ac:dyDescent="0.25">
      <c r="B181" s="20" t="str">
        <f>IF(AND(ROW()-18&lt;=$C$13*$C$14,N($H$180)&gt;0.005),ROW()-18,"")</f>
        <v/>
      </c>
      <c r="C181" s="21" t="str">
        <f t="shared" si="10"/>
        <v/>
      </c>
      <c r="D181" s="22" t="str">
        <f>IF($B181="","",MIN($D$7,$H$180+$H$180*$C$12/$C$14))</f>
        <v/>
      </c>
      <c r="E181" s="22" t="str">
        <f>IF($B181="","",$H$180*$C$12/$C$14)</f>
        <v/>
      </c>
      <c r="F181" s="22" t="str">
        <f t="shared" si="11"/>
        <v/>
      </c>
      <c r="G181" s="23"/>
      <c r="H181" s="24" t="str">
        <f>IF($B181="","",MAX($H$180-$F181-N($G181),0))</f>
        <v/>
      </c>
    </row>
    <row r="182" spans="2:8" ht="15" customHeight="1" x14ac:dyDescent="0.25">
      <c r="B182" s="25" t="str">
        <f>IF(AND(ROW()-18&lt;=$C$13*$C$14,N($H$181)&gt;0.005),ROW()-18,"")</f>
        <v/>
      </c>
      <c r="C182" s="26" t="str">
        <f t="shared" si="10"/>
        <v/>
      </c>
      <c r="D182" s="27" t="str">
        <f>IF($B182="","",MIN($D$7,$H$181+$H$181*$C$12/$C$14))</f>
        <v/>
      </c>
      <c r="E182" s="27" t="str">
        <f>IF($B182="","",$H$181*$C$12/$C$14)</f>
        <v/>
      </c>
      <c r="F182" s="27" t="str">
        <f t="shared" si="11"/>
        <v/>
      </c>
      <c r="G182" s="28"/>
      <c r="H182" s="29" t="str">
        <f>IF($B182="","",MAX($H$181-$F182-N($G182),0))</f>
        <v/>
      </c>
    </row>
    <row r="183" spans="2:8" ht="15" customHeight="1" x14ac:dyDescent="0.25">
      <c r="B183" s="20" t="str">
        <f>IF(AND(ROW()-18&lt;=$C$13*$C$14,N($H$182)&gt;0.005),ROW()-18,"")</f>
        <v/>
      </c>
      <c r="C183" s="21" t="str">
        <f t="shared" si="10"/>
        <v/>
      </c>
      <c r="D183" s="22" t="str">
        <f>IF($B183="","",MIN($D$7,$H$182+$H$182*$C$12/$C$14))</f>
        <v/>
      </c>
      <c r="E183" s="22" t="str">
        <f>IF($B183="","",$H$182*$C$12/$C$14)</f>
        <v/>
      </c>
      <c r="F183" s="22" t="str">
        <f t="shared" si="11"/>
        <v/>
      </c>
      <c r="G183" s="23"/>
      <c r="H183" s="24" t="str">
        <f>IF($B183="","",MAX($H$182-$F183-N($G183),0))</f>
        <v/>
      </c>
    </row>
    <row r="184" spans="2:8" ht="15" customHeight="1" x14ac:dyDescent="0.25">
      <c r="B184" s="25" t="str">
        <f>IF(AND(ROW()-18&lt;=$C$13*$C$14,N($H$183)&gt;0.005),ROW()-18,"")</f>
        <v/>
      </c>
      <c r="C184" s="26" t="str">
        <f t="shared" si="10"/>
        <v/>
      </c>
      <c r="D184" s="27" t="str">
        <f>IF($B184="","",MIN($D$7,$H$183+$H$183*$C$12/$C$14))</f>
        <v/>
      </c>
      <c r="E184" s="27" t="str">
        <f>IF($B184="","",$H$183*$C$12/$C$14)</f>
        <v/>
      </c>
      <c r="F184" s="27" t="str">
        <f t="shared" si="11"/>
        <v/>
      </c>
      <c r="G184" s="28"/>
      <c r="H184" s="29" t="str">
        <f>IF($B184="","",MAX($H$183-$F184-N($G184),0))</f>
        <v/>
      </c>
    </row>
    <row r="185" spans="2:8" ht="15" customHeight="1" x14ac:dyDescent="0.25">
      <c r="B185" s="20" t="str">
        <f>IF(AND(ROW()-18&lt;=$C$13*$C$14,N($H$184)&gt;0.005),ROW()-18,"")</f>
        <v/>
      </c>
      <c r="C185" s="21" t="str">
        <f t="shared" si="10"/>
        <v/>
      </c>
      <c r="D185" s="22" t="str">
        <f>IF($B185="","",MIN($D$7,$H$184+$H$184*$C$12/$C$14))</f>
        <v/>
      </c>
      <c r="E185" s="22" t="str">
        <f>IF($B185="","",$H$184*$C$12/$C$14)</f>
        <v/>
      </c>
      <c r="F185" s="22" t="str">
        <f t="shared" si="11"/>
        <v/>
      </c>
      <c r="G185" s="23"/>
      <c r="H185" s="24" t="str">
        <f>IF($B185="","",MAX($H$184-$F185-N($G185),0))</f>
        <v/>
      </c>
    </row>
    <row r="186" spans="2:8" ht="15" customHeight="1" x14ac:dyDescent="0.25">
      <c r="B186" s="25" t="str">
        <f>IF(AND(ROW()-18&lt;=$C$13*$C$14,N($H$185)&gt;0.005),ROW()-18,"")</f>
        <v/>
      </c>
      <c r="C186" s="26" t="str">
        <f t="shared" si="10"/>
        <v/>
      </c>
      <c r="D186" s="27" t="str">
        <f>IF($B186="","",MIN($D$7,$H$185+$H$185*$C$12/$C$14))</f>
        <v/>
      </c>
      <c r="E186" s="27" t="str">
        <f>IF($B186="","",$H$185*$C$12/$C$14)</f>
        <v/>
      </c>
      <c r="F186" s="27" t="str">
        <f t="shared" si="11"/>
        <v/>
      </c>
      <c r="G186" s="28"/>
      <c r="H186" s="29" t="str">
        <f>IF($B186="","",MAX($H$185-$F186-N($G186),0))</f>
        <v/>
      </c>
    </row>
    <row r="187" spans="2:8" ht="15" customHeight="1" x14ac:dyDescent="0.25">
      <c r="B187" s="20" t="str">
        <f>IF(AND(ROW()-18&lt;=$C$13*$C$14,N($H$186)&gt;0.005),ROW()-18,"")</f>
        <v/>
      </c>
      <c r="C187" s="21" t="str">
        <f t="shared" si="10"/>
        <v/>
      </c>
      <c r="D187" s="22" t="str">
        <f>IF($B187="","",MIN($D$7,$H$186+$H$186*$C$12/$C$14))</f>
        <v/>
      </c>
      <c r="E187" s="22" t="str">
        <f>IF($B187="","",$H$186*$C$12/$C$14)</f>
        <v/>
      </c>
      <c r="F187" s="22" t="str">
        <f t="shared" si="11"/>
        <v/>
      </c>
      <c r="G187" s="23"/>
      <c r="H187" s="24" t="str">
        <f>IF($B187="","",MAX($H$186-$F187-N($G187),0))</f>
        <v/>
      </c>
    </row>
    <row r="188" spans="2:8" ht="15" customHeight="1" x14ac:dyDescent="0.25">
      <c r="B188" s="25" t="str">
        <f>IF(AND(ROW()-18&lt;=$C$13*$C$14,N($H$187)&gt;0.005),ROW()-18,"")</f>
        <v/>
      </c>
      <c r="C188" s="26" t="str">
        <f t="shared" si="10"/>
        <v/>
      </c>
      <c r="D188" s="27" t="str">
        <f>IF($B188="","",MIN($D$7,$H$187+$H$187*$C$12/$C$14))</f>
        <v/>
      </c>
      <c r="E188" s="27" t="str">
        <f>IF($B188="","",$H$187*$C$12/$C$14)</f>
        <v/>
      </c>
      <c r="F188" s="27" t="str">
        <f t="shared" si="11"/>
        <v/>
      </c>
      <c r="G188" s="28"/>
      <c r="H188" s="29" t="str">
        <f>IF($B188="","",MAX($H$187-$F188-N($G188),0))</f>
        <v/>
      </c>
    </row>
    <row r="189" spans="2:8" ht="15" customHeight="1" x14ac:dyDescent="0.25">
      <c r="B189" s="20" t="str">
        <f>IF(AND(ROW()-18&lt;=$C$13*$C$14,N($H$188)&gt;0.005),ROW()-18,"")</f>
        <v/>
      </c>
      <c r="C189" s="21" t="str">
        <f t="shared" si="10"/>
        <v/>
      </c>
      <c r="D189" s="22" t="str">
        <f>IF($B189="","",MIN($D$7,$H$188+$H$188*$C$12/$C$14))</f>
        <v/>
      </c>
      <c r="E189" s="22" t="str">
        <f>IF($B189="","",$H$188*$C$12/$C$14)</f>
        <v/>
      </c>
      <c r="F189" s="22" t="str">
        <f t="shared" si="11"/>
        <v/>
      </c>
      <c r="G189" s="23"/>
      <c r="H189" s="24" t="str">
        <f>IF($B189="","",MAX($H$188-$F189-N($G189),0))</f>
        <v/>
      </c>
    </row>
    <row r="190" spans="2:8" ht="15" customHeight="1" x14ac:dyDescent="0.25">
      <c r="B190" s="25" t="str">
        <f>IF(AND(ROW()-18&lt;=$C$13*$C$14,N($H$189)&gt;0.005),ROW()-18,"")</f>
        <v/>
      </c>
      <c r="C190" s="26" t="str">
        <f t="shared" si="10"/>
        <v/>
      </c>
      <c r="D190" s="27" t="str">
        <f>IF($B190="","",MIN($D$7,$H$189+$H$189*$C$12/$C$14))</f>
        <v/>
      </c>
      <c r="E190" s="27" t="str">
        <f>IF($B190="","",$H$189*$C$12/$C$14)</f>
        <v/>
      </c>
      <c r="F190" s="27" t="str">
        <f t="shared" si="11"/>
        <v/>
      </c>
      <c r="G190" s="28"/>
      <c r="H190" s="29" t="str">
        <f>IF($B190="","",MAX($H$189-$F190-N($G190),0))</f>
        <v/>
      </c>
    </row>
    <row r="191" spans="2:8" ht="15" customHeight="1" x14ac:dyDescent="0.25">
      <c r="B191" s="20" t="str">
        <f>IF(AND(ROW()-18&lt;=$C$13*$C$14,N($H$190)&gt;0.005),ROW()-18,"")</f>
        <v/>
      </c>
      <c r="C191" s="21" t="str">
        <f t="shared" si="10"/>
        <v/>
      </c>
      <c r="D191" s="22" t="str">
        <f>IF($B191="","",MIN($D$7,$H$190+$H$190*$C$12/$C$14))</f>
        <v/>
      </c>
      <c r="E191" s="22" t="str">
        <f>IF($B191="","",$H$190*$C$12/$C$14)</f>
        <v/>
      </c>
      <c r="F191" s="22" t="str">
        <f t="shared" si="11"/>
        <v/>
      </c>
      <c r="G191" s="23"/>
      <c r="H191" s="24" t="str">
        <f>IF($B191="","",MAX($H$190-$F191-N($G191),0))</f>
        <v/>
      </c>
    </row>
    <row r="192" spans="2:8" ht="15" customHeight="1" x14ac:dyDescent="0.25">
      <c r="B192" s="25" t="str">
        <f>IF(AND(ROW()-18&lt;=$C$13*$C$14,N($H$191)&gt;0.005),ROW()-18,"")</f>
        <v/>
      </c>
      <c r="C192" s="26" t="str">
        <f t="shared" si="10"/>
        <v/>
      </c>
      <c r="D192" s="27" t="str">
        <f>IF($B192="","",MIN($D$7,$H$191+$H$191*$C$12/$C$14))</f>
        <v/>
      </c>
      <c r="E192" s="27" t="str">
        <f>IF($B192="","",$H$191*$C$12/$C$14)</f>
        <v/>
      </c>
      <c r="F192" s="27" t="str">
        <f t="shared" si="11"/>
        <v/>
      </c>
      <c r="G192" s="28"/>
      <c r="H192" s="29" t="str">
        <f>IF($B192="","",MAX($H$191-$F192-N($G192),0))</f>
        <v/>
      </c>
    </row>
    <row r="193" spans="2:8" ht="15" customHeight="1" x14ac:dyDescent="0.25">
      <c r="B193" s="20" t="str">
        <f>IF(AND(ROW()-18&lt;=$C$13*$C$14,N($H$192)&gt;0.005),ROW()-18,"")</f>
        <v/>
      </c>
      <c r="C193" s="21" t="str">
        <f t="shared" si="10"/>
        <v/>
      </c>
      <c r="D193" s="22" t="str">
        <f>IF($B193="","",MIN($D$7,$H$192+$H$192*$C$12/$C$14))</f>
        <v/>
      </c>
      <c r="E193" s="22" t="str">
        <f>IF($B193="","",$H$192*$C$12/$C$14)</f>
        <v/>
      </c>
      <c r="F193" s="22" t="str">
        <f t="shared" si="11"/>
        <v/>
      </c>
      <c r="G193" s="23"/>
      <c r="H193" s="24" t="str">
        <f>IF($B193="","",MAX($H$192-$F193-N($G193),0))</f>
        <v/>
      </c>
    </row>
    <row r="194" spans="2:8" ht="15" customHeight="1" x14ac:dyDescent="0.25">
      <c r="B194" s="25" t="str">
        <f>IF(AND(ROW()-18&lt;=$C$13*$C$14,N($H$193)&gt;0.005),ROW()-18,"")</f>
        <v/>
      </c>
      <c r="C194" s="26" t="str">
        <f t="shared" si="10"/>
        <v/>
      </c>
      <c r="D194" s="27" t="str">
        <f>IF($B194="","",MIN($D$7,$H$193+$H$193*$C$12/$C$14))</f>
        <v/>
      </c>
      <c r="E194" s="27" t="str">
        <f>IF($B194="","",$H$193*$C$12/$C$14)</f>
        <v/>
      </c>
      <c r="F194" s="27" t="str">
        <f t="shared" si="11"/>
        <v/>
      </c>
      <c r="G194" s="28"/>
      <c r="H194" s="29" t="str">
        <f>IF($B194="","",MAX($H$193-$F194-N($G194),0))</f>
        <v/>
      </c>
    </row>
    <row r="195" spans="2:8" ht="15" customHeight="1" x14ac:dyDescent="0.25">
      <c r="B195" s="20" t="str">
        <f>IF(AND(ROW()-18&lt;=$C$13*$C$14,N($H$194)&gt;0.005),ROW()-18,"")</f>
        <v/>
      </c>
      <c r="C195" s="21" t="str">
        <f t="shared" si="10"/>
        <v/>
      </c>
      <c r="D195" s="22" t="str">
        <f>IF($B195="","",MIN($D$7,$H$194+$H$194*$C$12/$C$14))</f>
        <v/>
      </c>
      <c r="E195" s="22" t="str">
        <f>IF($B195="","",$H$194*$C$12/$C$14)</f>
        <v/>
      </c>
      <c r="F195" s="22" t="str">
        <f t="shared" si="11"/>
        <v/>
      </c>
      <c r="G195" s="23"/>
      <c r="H195" s="24" t="str">
        <f>IF($B195="","",MAX($H$194-$F195-N($G195),0))</f>
        <v/>
      </c>
    </row>
    <row r="196" spans="2:8" ht="15" customHeight="1" x14ac:dyDescent="0.25">
      <c r="B196" s="25" t="str">
        <f>IF(AND(ROW()-18&lt;=$C$13*$C$14,N($H$195)&gt;0.005),ROW()-18,"")</f>
        <v/>
      </c>
      <c r="C196" s="26" t="str">
        <f t="shared" si="10"/>
        <v/>
      </c>
      <c r="D196" s="27" t="str">
        <f>IF($B196="","",MIN($D$7,$H$195+$H$195*$C$12/$C$14))</f>
        <v/>
      </c>
      <c r="E196" s="27" t="str">
        <f>IF($B196="","",$H$195*$C$12/$C$14)</f>
        <v/>
      </c>
      <c r="F196" s="27" t="str">
        <f t="shared" si="11"/>
        <v/>
      </c>
      <c r="G196" s="28"/>
      <c r="H196" s="29" t="str">
        <f>IF($B196="","",MAX($H$195-$F196-N($G196),0))</f>
        <v/>
      </c>
    </row>
    <row r="197" spans="2:8" ht="15" customHeight="1" x14ac:dyDescent="0.25">
      <c r="B197" s="20" t="str">
        <f>IF(AND(ROW()-18&lt;=$C$13*$C$14,N($H$196)&gt;0.005),ROW()-18,"")</f>
        <v/>
      </c>
      <c r="C197" s="21" t="str">
        <f t="shared" si="10"/>
        <v/>
      </c>
      <c r="D197" s="22" t="str">
        <f>IF($B197="","",MIN($D$7,$H$196+$H$196*$C$12/$C$14))</f>
        <v/>
      </c>
      <c r="E197" s="22" t="str">
        <f>IF($B197="","",$H$196*$C$12/$C$14)</f>
        <v/>
      </c>
      <c r="F197" s="22" t="str">
        <f t="shared" si="11"/>
        <v/>
      </c>
      <c r="G197" s="23"/>
      <c r="H197" s="24" t="str">
        <f>IF($B197="","",MAX($H$196-$F197-N($G197),0))</f>
        <v/>
      </c>
    </row>
    <row r="198" spans="2:8" ht="15" customHeight="1" x14ac:dyDescent="0.25">
      <c r="B198" s="25" t="str">
        <f>IF(AND(ROW()-18&lt;=$C$13*$C$14,N($H$197)&gt;0.005),ROW()-18,"")</f>
        <v/>
      </c>
      <c r="C198" s="26" t="str">
        <f t="shared" si="10"/>
        <v/>
      </c>
      <c r="D198" s="27" t="str">
        <f>IF($B198="","",MIN($D$7,$H$197+$H$197*$C$12/$C$14))</f>
        <v/>
      </c>
      <c r="E198" s="27" t="str">
        <f>IF($B198="","",$H$197*$C$12/$C$14)</f>
        <v/>
      </c>
      <c r="F198" s="27" t="str">
        <f t="shared" si="11"/>
        <v/>
      </c>
      <c r="G198" s="28"/>
      <c r="H198" s="29" t="str">
        <f>IF($B198="","",MAX($H$197-$F198-N($G198),0))</f>
        <v/>
      </c>
    </row>
    <row r="199" spans="2:8" ht="21.75" customHeight="1" x14ac:dyDescent="0.25">
      <c r="B199" s="35" t="s">
        <v>28</v>
      </c>
      <c r="C199" s="35"/>
      <c r="D199" s="30">
        <f>SUM(D19:D198)</f>
        <v>343627.05003704294</v>
      </c>
      <c r="E199" s="30">
        <f>SUM(E19:E198)</f>
        <v>43627.0500370433</v>
      </c>
      <c r="F199" s="30">
        <f>SUM(F19:F198)</f>
        <v>299999.99999999988</v>
      </c>
      <c r="G199" s="30">
        <f>SUM(G19:G198)</f>
        <v>20000</v>
      </c>
      <c r="H199" s="31"/>
    </row>
    <row r="201" spans="2:8" ht="15" customHeight="1" x14ac:dyDescent="0.25">
      <c r="B201" s="36" t="s">
        <v>29</v>
      </c>
      <c r="C201" s="36"/>
      <c r="D201" s="36"/>
      <c r="E201" s="36"/>
      <c r="F201" s="36"/>
      <c r="G201" s="36"/>
      <c r="H201" s="36"/>
    </row>
  </sheetData>
  <mergeCells count="22">
    <mergeCell ref="C15:D15"/>
    <mergeCell ref="G15:H15"/>
    <mergeCell ref="B17:F17"/>
    <mergeCell ref="B199:C199"/>
    <mergeCell ref="B201:H201"/>
    <mergeCell ref="C12:D12"/>
    <mergeCell ref="G12:H12"/>
    <mergeCell ref="C13:D13"/>
    <mergeCell ref="G13:H13"/>
    <mergeCell ref="C14:D14"/>
    <mergeCell ref="G14:H14"/>
    <mergeCell ref="B7:C7"/>
    <mergeCell ref="D7:E7"/>
    <mergeCell ref="G7:H7"/>
    <mergeCell ref="C11:D11"/>
    <mergeCell ref="G11:H11"/>
    <mergeCell ref="B6:C6"/>
    <mergeCell ref="D6:E6"/>
    <mergeCell ref="G6:H6"/>
    <mergeCell ref="B2:Q2"/>
    <mergeCell ref="B3:Q3"/>
    <mergeCell ref="B4:Q4"/>
  </mergeCells>
  <conditionalFormatting sqref="G19:G198">
    <cfRule type="cellIs" dxfId="1" priority="3" operator="greaterThan">
      <formula>0</formula>
    </cfRule>
  </conditionalFormatting>
  <conditionalFormatting sqref="H19:H198">
    <cfRule type="cellIs" dxfId="0" priority="2" operator="lessThanOrEqual">
      <formula>0.005</formula>
    </cfRule>
  </conditionalFormatting>
  <dataValidations count="5">
    <dataValidation type="decimal" errorTitle="Ungültiger Zins" error="Zinssatz als Dezimalzahl, z. B. 3,45 % = 0,0345." sqref="C12" xr:uid="{00000000-0002-0000-0000-000000000000}">
      <formula1>0</formula1>
      <formula2>1</formula2>
    </dataValidation>
    <dataValidation type="whole" sqref="C13" xr:uid="{00000000-0002-0000-0000-000001000000}">
      <formula1>1</formula1>
      <formula2>40</formula2>
    </dataValidation>
    <dataValidation type="list" sqref="C14" xr:uid="{00000000-0002-0000-0000-000002000000}">
      <formula1>"12,4,2,1"</formula1>
      <formula2>0</formula2>
    </dataValidation>
    <dataValidation type="decimal" operator="greaterThan" sqref="C11" xr:uid="{00000000-0002-0000-0000-000003000000}">
      <formula1>0</formula1>
      <formula2>0</formula2>
    </dataValidation>
    <dataValidation type="decimal" operator="greaterThanOrEqual" allowBlank="1" sqref="G19:G198" xr:uid="{00000000-0002-0000-0000-000004000000}">
      <formula1>0</formula1>
      <formula2>0</formula2>
    </dataValidation>
  </dataValidations>
  <pageMargins left="0.75" right="0.75" top="1" bottom="1" header="0.511811023622047" footer="0.511811023622047"/>
  <pageSetup fitToHeight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Tilgungsplan</vt:lpstr>
      <vt:lpstr>Tilgungsplan!Druckbereich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3</cp:revision>
  <dcterms:created xsi:type="dcterms:W3CDTF">2026-08-22T12:14:41Z</dcterms:created>
  <dcterms:modified xsi:type="dcterms:W3CDTF">2026-08-22T15:06:30Z</dcterms:modified>
  <dc:language>en-US</dc:language>
</cp:coreProperties>
</file>