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atsplan" sheetId="1" state="visible" r:id="rId3"/>
    <sheet name="Dashboard" sheetId="2" state="visible" r:id="rId4"/>
    <sheet name="Listen" sheetId="3" state="visible" r:id="rId5"/>
  </sheets>
  <definedNames>
    <definedName function="false" hidden="true" localSheetId="0" name="_xlnm._FilterDatabase" vbProcedure="false">Monatsplan!$B$13:$O$45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<sst xmlns="http://schemas.openxmlformats.org/spreadsheetml/2006/main" count="258" uniqueCount="118">
  <si>
    <t xml:space="preserve">Unternehmensname</t>
  </si>
  <si>
    <t xml:space="preserve">Monatsplan</t>
  </si>
  <si>
    <t xml:space="preserve">ABTEILUNG · STANDORT · KOSTENSTELLE</t>
  </si>
  <si>
    <t xml:space="preserve">AUFGABEN-, TERMIN- UND RESSOURCENPLANUNG</t>
  </si>
  <si>
    <t xml:space="preserve">ZEITRAUM</t>
  </si>
  <si>
    <t xml:space="preserve">PLANVERANTWORTUNG</t>
  </si>
  <si>
    <t xml:space="preserve">ERSTELLT AM</t>
  </si>
  <si>
    <t xml:space="preserve">KOSTENSTELLE</t>
  </si>
  <si>
    <t xml:space="preserve">FREIGABE</t>
  </si>
  <si>
    <t xml:space="preserve">April 2026</t>
  </si>
  <si>
    <t xml:space="preserve">Team Betrieb</t>
  </si>
  <si>
    <t xml:space="preserve">01.04.2026</t>
  </si>
  <si>
    <t xml:space="preserve">KST-4200</t>
  </si>
  <si>
    <t xml:space="preserve">offen</t>
  </si>
  <si>
    <t xml:space="preserve">MONAT AUF EINEN BLICK</t>
  </si>
  <si>
    <t xml:space="preserve">Vorgänge gesamt</t>
  </si>
  <si>
    <t xml:space="preserve">Erledigt</t>
  </si>
  <si>
    <t xml:space="preserve">In Arbeit</t>
  </si>
  <si>
    <t xml:space="preserve">Offen</t>
  </si>
  <si>
    <t xml:space="preserve">Fortschritt Ø</t>
  </si>
  <si>
    <t xml:space="preserve">Ist-Stunden ∑</t>
  </si>
  <si>
    <t xml:space="preserve">Kosten ∑</t>
  </si>
  <si>
    <t xml:space="preserve">AUFGABEN &amp; TERMINE</t>
  </si>
  <si>
    <t xml:space="preserve">Beispieldaten – vollständig überschreibbar</t>
  </si>
  <si>
    <t xml:space="preserve">NR.</t>
  </si>
  <si>
    <t xml:space="preserve">DATUM</t>
  </si>
  <si>
    <t xml:space="preserve">TAG</t>
  </si>
  <si>
    <t xml:space="preserve">KATEGORIE</t>
  </si>
  <si>
    <t xml:space="preserve">VORGANG / AUFGABE</t>
  </si>
  <si>
    <t xml:space="preserve">VERANTWORTLICH</t>
  </si>
  <si>
    <t xml:space="preserve">PRIORITÄT</t>
  </si>
  <si>
    <t xml:space="preserve">STATUS</t>
  </si>
  <si>
    <t xml:space="preserve">PLAN
(STD.)</t>
  </si>
  <si>
    <t xml:space="preserve">IST
(STD.)</t>
  </si>
  <si>
    <t xml:space="preserve">Δ
(STD.)</t>
  </si>
  <si>
    <t xml:space="preserve">KOSTEN
(€)</t>
  </si>
  <si>
    <t xml:space="preserve">FORTSCHRITT</t>
  </si>
  <si>
    <t xml:space="preserve">ANMERKUNG</t>
  </si>
  <si>
    <t xml:space="preserve">Strategie</t>
  </si>
  <si>
    <t xml:space="preserve">Quartalsziele Q2 festlegen</t>
  </si>
  <si>
    <t xml:space="preserve">C. Adler</t>
  </si>
  <si>
    <t xml:space="preserve">Hoch</t>
  </si>
  <si>
    <t xml:space="preserve">Kommunikation</t>
  </si>
  <si>
    <t xml:space="preserve">Team-Briefing zum Monatsstart</t>
  </si>
  <si>
    <t xml:space="preserve">Team</t>
  </si>
  <si>
    <t xml:space="preserve">Mittel</t>
  </si>
  <si>
    <t xml:space="preserve">Finanzen</t>
  </si>
  <si>
    <t xml:space="preserve">Liquiditätsübersicht aktualisieren</t>
  </si>
  <si>
    <t xml:space="preserve">J. Marquardt</t>
  </si>
  <si>
    <t xml:space="preserve">Vertrieb</t>
  </si>
  <si>
    <t xml:space="preserve">Angebotsnachverfolgung Bestandskunden</t>
  </si>
  <si>
    <t xml:space="preserve">R. Frei</t>
  </si>
  <si>
    <t xml:space="preserve">Marketing</t>
  </si>
  <si>
    <t xml:space="preserve">Redaktionsplan Q2 abstimmen</t>
  </si>
  <si>
    <t xml:space="preserve">P. Sommer</t>
  </si>
  <si>
    <t xml:space="preserve">IT</t>
  </si>
  <si>
    <t xml:space="preserve">Rollout Sicherheitsupdate</t>
  </si>
  <si>
    <t xml:space="preserve">D. Reuter</t>
  </si>
  <si>
    <t xml:space="preserve">Personal</t>
  </si>
  <si>
    <t xml:space="preserve">Onboarding-Unterlagen überarbeiten</t>
  </si>
  <si>
    <t xml:space="preserve">Niedrig</t>
  </si>
  <si>
    <t xml:space="preserve">Betrieb</t>
  </si>
  <si>
    <t xml:space="preserve">Lieferantenbewertung durchführen</t>
  </si>
  <si>
    <t xml:space="preserve">Reisekostenabrechnung prüfen</t>
  </si>
  <si>
    <t xml:space="preserve">Wettbewerbsanalyse zusammenfassen</t>
  </si>
  <si>
    <t xml:space="preserve">Präsentation Jahresgespräch Kunde A</t>
  </si>
  <si>
    <t xml:space="preserve">Kampagnenbudget freigeben</t>
  </si>
  <si>
    <t xml:space="preserve">Backup-Wiederherstellung testen</t>
  </si>
  <si>
    <t xml:space="preserve">Intranet-Beitrag veröffentlichen</t>
  </si>
  <si>
    <t xml:space="preserve">Wartungsplan Anlagen aktualisieren</t>
  </si>
  <si>
    <t xml:space="preserve">Monatsreporting vorbereiten</t>
  </si>
  <si>
    <t xml:space="preserve">Feedbackgespräche planen</t>
  </si>
  <si>
    <t xml:space="preserve">Neukundenliste qualifizieren</t>
  </si>
  <si>
    <t xml:space="preserve">Maßnahmenplan Digitalisierung entwerfen</t>
  </si>
  <si>
    <t xml:space="preserve">Bestellprozess Büromaterial optimieren</t>
  </si>
  <si>
    <t xml:space="preserve">Zurückgestellt</t>
  </si>
  <si>
    <t xml:space="preserve">Website-Texte überarbeiten</t>
  </si>
  <si>
    <t xml:space="preserve">Lizenzübersicht konsolidieren</t>
  </si>
  <si>
    <t xml:space="preserve">Budgetabweichung Q1 analysieren</t>
  </si>
  <si>
    <t xml:space="preserve">Newsletter Mai vorbereiten</t>
  </si>
  <si>
    <t xml:space="preserve">Schulungsbedarf erheben</t>
  </si>
  <si>
    <t xml:space="preserve">Inventur Lager vorbereiten</t>
  </si>
  <si>
    <t xml:space="preserve">Monatsreview &amp; Ausblick Mai</t>
  </si>
  <si>
    <t xml:space="preserve">Dashboard</t>
  </si>
  <si>
    <t xml:space="preserve">Monatsplan · April 2026</t>
  </si>
  <si>
    <t xml:space="preserve">AUTOMATISCHE AUSWERTUNG</t>
  </si>
  <si>
    <t xml:space="preserve">AKTUALISIERT SICH BEIM AUSFÜLLEN</t>
  </si>
  <si>
    <t xml:space="preserve">KENNZAHLEN</t>
  </si>
  <si>
    <t xml:space="preserve">Erledigungsquote</t>
  </si>
  <si>
    <t xml:space="preserve">NACH KATEGORIE</t>
  </si>
  <si>
    <t xml:space="preserve">NACH STATUS</t>
  </si>
  <si>
    <t xml:space="preserve">Kategorie</t>
  </si>
  <si>
    <t xml:space="preserve">Anzahl</t>
  </si>
  <si>
    <t xml:space="preserve">Plan (Std.)</t>
  </si>
  <si>
    <t xml:space="preserve">Ist (Std.)</t>
  </si>
  <si>
    <t xml:space="preserve">Kosten (€)</t>
  </si>
  <si>
    <t xml:space="preserve">Status</t>
  </si>
  <si>
    <t xml:space="preserve">Anteil</t>
  </si>
  <si>
    <t xml:space="preserve">NACH PRIORITÄT</t>
  </si>
  <si>
    <t xml:space="preserve">Priorität</t>
  </si>
  <si>
    <t xml:space="preserve">Gesamt</t>
  </si>
  <si>
    <t xml:space="preserve">NACH VERANTWORTLICH</t>
  </si>
  <si>
    <t xml:space="preserve">Verantwortlich</t>
  </si>
  <si>
    <t xml:space="preserve">Listen &amp; Hinweise</t>
  </si>
  <si>
    <t xml:space="preserve">AUSWAHLLISTEN FÜR DIE DROPDOWNS · KURZANLEITUNG</t>
  </si>
  <si>
    <t xml:space="preserve">Sonstiges</t>
  </si>
  <si>
    <t xml:space="preserve">So nutzen Sie diese Vorlage</t>
  </si>
  <si>
    <t xml:space="preserve">—</t>
  </si>
  <si>
    <t xml:space="preserve">Tragen Sie im Blatt »Monatsplan« pro Zeile einen Vorgang oder Termin ein.</t>
  </si>
  <si>
    <t xml:space="preserve">Hell gehaltene Spalten (Nr., Tag, Δ) berechnen sich automatisch – bitte nicht überschreiben.</t>
  </si>
  <si>
    <t xml:space="preserve">Kategorie, Verantwortlich, Priorität und Status wählen Sie über die Dropdown-Menüs aus diesen Listen.</t>
  </si>
  <si>
    <t xml:space="preserve">Der Fortschritt wird als Prozentwert (0–100 %) gepflegt; der Balken füllt sich automatisch.</t>
  </si>
  <si>
    <t xml:space="preserve">Status und Priorität sind farblich hinterlegt – Offenes und Dringendes ist sofort erkennbar.</t>
  </si>
  <si>
    <t xml:space="preserve">Das Blatt »Dashboard« wertet alle Einträge automatisch aus (Kennzahlen, Kategorien, Diagramme).</t>
  </si>
  <si>
    <t xml:space="preserve">Neue Einträge in die nächste freie, bereits formatierte Zeile schreiben (Eingabebereich bis Zeile 45).</t>
  </si>
  <si>
    <t xml:space="preserve">Passen Sie die Auswahllisten an Ihr Team und Ihre Bereiche an – die Auswertung folgt automatisch.</t>
  </si>
  <si>
    <t xml:space="preserve">Alle eingetragenen Werte sind Beispieldaten und lassen sich vollständig ersetzen.</t>
  </si>
  <si>
    <t xml:space="preserve">Farbcodierung Status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</si>
</sst>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%"/>
    <numFmt numFmtId="167" formatCode="0.0"/>
    <numFmt numFmtId="168" formatCode="#,##0&quot; €&quot;"/>
    <numFmt numFmtId="169" formatCode="dd\.mm\.yyyy"/>
    <numFmt numFmtId="170" formatCode="#,##0&quot; €&quot;;\-#,##0&quot; €&quot;;\–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6283B"/>
      <name val="Calibri"/>
      <family val="0"/>
      <charset val="1"/>
    </font>
    <font>
      <b val="true"/>
      <sz val="24"/>
      <color rgb="FF16283B"/>
      <name val="Calibri"/>
      <family val="0"/>
      <charset val="1"/>
    </font>
    <font>
      <sz val="8.5"/>
      <color rgb="FF8B8474"/>
      <name val="Calibri"/>
      <family val="0"/>
      <charset val="1"/>
    </font>
    <font>
      <sz val="8"/>
      <color rgb="FF8B8474"/>
      <name val="Calibri"/>
      <family val="0"/>
      <charset val="1"/>
    </font>
    <font>
      <b val="true"/>
      <sz val="11"/>
      <color rgb="FF16283B"/>
      <name val="Calibri"/>
      <family val="0"/>
      <charset val="1"/>
    </font>
    <font>
      <b val="true"/>
      <sz val="8.5"/>
      <color rgb="FF8B8474"/>
      <name val="Calibri"/>
      <family val="0"/>
      <charset val="1"/>
    </font>
    <font>
      <b val="true"/>
      <sz val="17"/>
      <color rgb="FF16283B"/>
      <name val="Calibri"/>
      <family val="0"/>
      <charset val="1"/>
    </font>
    <font>
      <b val="true"/>
      <sz val="17"/>
      <color rgb="FF3C6B52"/>
      <name val="Calibri"/>
      <family val="0"/>
      <charset val="1"/>
    </font>
    <font>
      <b val="true"/>
      <sz val="17"/>
      <color rgb="FF8A6D24"/>
      <name val="Calibri"/>
      <family val="0"/>
      <charset val="1"/>
    </font>
    <font>
      <b val="true"/>
      <sz val="17"/>
      <color rgb="FF9E4A34"/>
      <name val="Calibri"/>
      <family val="0"/>
      <charset val="1"/>
    </font>
    <font>
      <b val="true"/>
      <sz val="17"/>
      <color rgb="FF2E5A7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8B8474"/>
      <name val="Calibri"/>
      <family val="0"/>
      <charset val="1"/>
    </font>
    <font>
      <sz val="10"/>
      <color rgb="FF20303D"/>
      <name val="Calibri"/>
      <family val="0"/>
      <charset val="1"/>
    </font>
    <font>
      <sz val="10"/>
      <color rgb="FF16283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20"/>
      <color rgb="FF16283B"/>
      <name val="Calibri"/>
      <family val="0"/>
      <charset val="1"/>
    </font>
    <font>
      <b val="true"/>
      <sz val="12"/>
      <color rgb="FF16283B"/>
      <name val="Calibri"/>
      <family val="0"/>
      <charset val="1"/>
    </font>
    <font>
      <b val="true"/>
      <sz val="10"/>
      <color rgb="FFB0894C"/>
      <name val="Calibri"/>
      <family val="0"/>
      <charset val="1"/>
    </font>
    <font>
      <b val="true"/>
      <sz val="9"/>
      <color rgb="FF3C6B52"/>
      <name val="Calibri"/>
      <family val="0"/>
      <charset val="1"/>
    </font>
    <font>
      <b val="true"/>
      <sz val="9"/>
      <color rgb="FF8A6D24"/>
      <name val="Calibri"/>
      <family val="0"/>
      <charset val="1"/>
    </font>
    <font>
      <b val="true"/>
      <sz val="9"/>
      <color rgb="FF9E4A34"/>
      <name val="Calibri"/>
      <family val="0"/>
      <charset val="1"/>
    </font>
    <font>
      <b val="true"/>
      <sz val="9"/>
      <color rgb="FF6F6A60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AF7F1"/>
        <bgColor rgb="FFF5F1E8"/>
      </patternFill>
    </fill>
    <fill>
      <patternFill patternType="solid">
        <fgColor rgb="FFB0894C"/>
        <bgColor rgb="FF8B8474"/>
      </patternFill>
    </fill>
    <fill>
      <patternFill patternType="solid">
        <fgColor rgb="FFEFE9DD"/>
        <bgColor rgb="FFF1E9D3"/>
      </patternFill>
    </fill>
    <fill>
      <patternFill patternType="solid">
        <fgColor rgb="FF1E3A52"/>
        <bgColor rgb="FF20303D"/>
      </patternFill>
    </fill>
    <fill>
      <patternFill patternType="solid">
        <fgColor rgb="FFFFFFFF"/>
        <bgColor rgb="FFFAF7F1"/>
      </patternFill>
    </fill>
    <fill>
      <patternFill patternType="solid">
        <fgColor rgb="FFF5F1E8"/>
        <bgColor rgb="FFFAF7F1"/>
      </patternFill>
    </fill>
    <fill>
      <patternFill patternType="solid">
        <fgColor rgb="FF16283B"/>
        <bgColor rgb="FF20303D"/>
      </patternFill>
    </fill>
    <fill>
      <patternFill patternType="solid">
        <fgColor rgb="FFE6EEE4"/>
        <bgColor rgb="FFEFE9DD"/>
      </patternFill>
    </fill>
    <fill>
      <patternFill patternType="solid">
        <fgColor rgb="FFF1E9D3"/>
        <bgColor rgb="FFEFE9DD"/>
      </patternFill>
    </fill>
    <fill>
      <patternFill patternType="solid">
        <fgColor rgb="FFF3E2DA"/>
        <bgColor rgb="FFEFE9DD"/>
      </patternFill>
    </fill>
    <fill>
      <patternFill patternType="solid">
        <fgColor rgb="FFEAE6DD"/>
        <bgColor rgb="FFEFE9DD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0894C"/>
      </bottom>
      <diagonal/>
    </border>
    <border diagonalUp="false" diagonalDown="false">
      <left/>
      <right/>
      <top style="thin">
        <color rgb="FFB0894C"/>
      </top>
      <bottom/>
      <diagonal/>
    </border>
    <border diagonalUp="false" diagonalDown="false">
      <left style="thin">
        <color rgb="FFE0D8C8"/>
      </left>
      <right/>
      <top style="thin">
        <color rgb="FFB0894C"/>
      </top>
      <bottom/>
      <diagonal/>
    </border>
    <border diagonalUp="false" diagonalDown="false">
      <left style="thin">
        <color rgb="FFE0D8C8"/>
      </left>
      <right/>
      <top/>
      <bottom/>
      <diagonal/>
    </border>
    <border diagonalUp="false" diagonalDown="false">
      <left/>
      <right/>
      <top/>
      <bottom style="medium">
        <color rgb="FFB0894C"/>
      </bottom>
      <diagonal/>
    </border>
    <border diagonalUp="false" diagonalDown="false">
      <left/>
      <right/>
      <top/>
      <bottom style="thin">
        <color rgb="FFE0D8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1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4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4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7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7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7" fillId="7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7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4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4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7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7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7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9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9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9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 patternType="solid">
          <fgColor rgb="FF1E3A52"/>
          <bgColor rgb="FF000000"/>
        </patternFill>
      </fill>
    </dxf>
    <dxf>
      <fill>
        <patternFill patternType="solid">
          <fgColor rgb="FFF5F1E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8B8474"/>
          <bgColor rgb="FF000000"/>
        </patternFill>
      </fill>
    </dxf>
    <dxf>
      <fill>
        <patternFill patternType="solid">
          <fgColor rgb="FF20303D"/>
          <bgColor rgb="FF000000"/>
        </patternFill>
      </fill>
    </dxf>
    <dxf>
      <fill>
        <patternFill patternType="solid">
          <fgColor rgb="FF8F6E38"/>
          <bgColor rgb="FF000000"/>
        </patternFill>
      </fill>
    </dxf>
    <dxf>
      <fill>
        <patternFill patternType="solid">
          <fgColor rgb="FF16283B"/>
          <bgColor rgb="FF000000"/>
        </patternFill>
      </fill>
    </dxf>
    <dxf>
      <fill>
        <patternFill patternType="solid">
          <fgColor rgb="FF2E5A78"/>
          <bgColor rgb="FF000000"/>
        </patternFill>
      </fill>
    </dxf>
    <dxf>
      <fill>
        <patternFill patternType="solid">
          <fgColor rgb="FF9E4A34"/>
          <bgColor rgb="FF000000"/>
        </patternFill>
      </fill>
    </dxf>
    <dxf>
      <fill>
        <patternFill patternType="solid">
          <fgColor rgb="FFE6EEE4"/>
          <bgColor rgb="FF000000"/>
        </patternFill>
      </fill>
    </dxf>
    <dxf>
      <fill>
        <patternFill patternType="solid">
          <fgColor rgb="FFEAE6DD"/>
          <bgColor rgb="FF000000"/>
        </patternFill>
      </fill>
    </dxf>
    <dxf>
      <fill>
        <patternFill patternType="solid">
          <fgColor rgb="FFF1E9D3"/>
          <bgColor rgb="FF000000"/>
        </patternFill>
      </fill>
    </dxf>
    <dxf>
      <fill>
        <patternFill patternType="solid">
          <fgColor rgb="FFF3E2DA"/>
          <bgColor rgb="FF000000"/>
        </patternFill>
      </fill>
    </dxf>
    <dxf>
      <fill>
        <patternFill patternType="solid">
          <fgColor rgb="FF3C6B52"/>
          <bgColor rgb="FF000000"/>
        </patternFill>
      </fill>
    </dxf>
    <dxf>
      <fill>
        <patternFill patternType="solid">
          <fgColor rgb="FF6F6A60"/>
          <bgColor rgb="FF000000"/>
        </patternFill>
      </fill>
    </dxf>
    <dxf>
      <fill>
        <patternFill patternType="solid">
          <fgColor rgb="FF8A6D24"/>
          <bgColor rgb="FF000000"/>
        </patternFill>
      </fill>
    </dxf>
    <dxf>
      <font>
        <name val="Calibri"/>
        <charset val="1"/>
        <family val="0"/>
        <b val="1"/>
        <color rgb="FF3C6B52"/>
        <sz val="9"/>
      </font>
      <fill>
        <patternFill>
          <bgColor rgb="FFE6EEE4"/>
        </patternFill>
      </fill>
    </dxf>
    <dxf>
      <font>
        <name val="Calibri"/>
        <charset val="1"/>
        <family val="0"/>
        <b val="1"/>
        <color rgb="FF8A6D24"/>
        <sz val="9"/>
      </font>
      <fill>
        <patternFill>
          <bgColor rgb="FFF1E9D3"/>
        </patternFill>
      </fill>
    </dxf>
    <dxf>
      <font>
        <name val="Calibri"/>
        <charset val="1"/>
        <family val="0"/>
        <b val="1"/>
        <color rgb="FF9E4A34"/>
        <sz val="9"/>
      </font>
      <fill>
        <patternFill>
          <bgColor rgb="FFF3E2DA"/>
        </patternFill>
      </fill>
    </dxf>
    <dxf>
      <font>
        <name val="Calibri"/>
        <charset val="1"/>
        <family val="0"/>
        <b val="1"/>
        <color rgb="FF6F6A60"/>
        <sz val="9"/>
      </font>
      <fill>
        <patternFill>
          <bgColor rgb="FFEAE6DD"/>
        </patternFill>
      </fill>
    </dxf>
    <dxf>
      <font>
        <name val="Calibri"/>
        <charset val="1"/>
        <family val="0"/>
        <b val="1"/>
        <color rgb="FF9E4A34"/>
        <sz val="10"/>
      </font>
    </dxf>
    <dxf>
      <font>
        <name val="Calibri"/>
        <charset val="1"/>
        <family val="0"/>
        <b val="1"/>
        <color rgb="FF2E5A78"/>
        <sz val="10"/>
      </font>
    </dxf>
    <dxf>
      <font>
        <name val="Calibri"/>
        <charset val="1"/>
        <family val="0"/>
        <color rgb="FF8B8474"/>
        <sz val="10"/>
      </font>
    </dxf>
    <dxf>
      <font>
        <name val="Calibri"/>
        <charset val="1"/>
        <family val="0"/>
        <b val="1"/>
        <color rgb="FF8F6E38"/>
        <sz val="9"/>
      </font>
    </dxf>
    <dxf>
      <font>
        <name val="Calibri"/>
        <charset val="1"/>
        <family val="0"/>
        <b val="1"/>
        <color rgb="FF3C6B52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24"/>
      <rgbColor rgb="FF800080"/>
      <rgbColor rgb="FF008080"/>
      <rgbColor rgb="FFF3E2DA"/>
      <rgbColor rgb="FF878787"/>
      <rgbColor rgb="FF9999FF"/>
      <rgbColor rgb="FF9E4A34"/>
      <rgbColor rgb="FFFAF7F1"/>
      <rgbColor rgb="FFF5F1E8"/>
      <rgbColor rgb="FF660066"/>
      <rgbColor rgb="FFB0894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6DD"/>
      <rgbColor rgb="FFE6EEE4"/>
      <rgbColor rgb="FFF1E9D3"/>
      <rgbColor rgb="FFEFE9DD"/>
      <rgbColor rgb="FFFF99CC"/>
      <rgbColor rgb="FFCC99FF"/>
      <rgbColor rgb="FFE0D8C8"/>
      <rgbColor rgb="FF3366FF"/>
      <rgbColor rgb="FF33CCCC"/>
      <rgbColor rgb="FF99CC00"/>
      <rgbColor rgb="FFFFCC00"/>
      <rgbColor rgb="FFFF9900"/>
      <rgbColor rgb="FFFF6600"/>
      <rgbColor rgb="FF6F6A60"/>
      <rgbColor rgb="FF8B8474"/>
      <rgbColor rgb="FF1E3A52"/>
      <rgbColor rgb="FF3C6B52"/>
      <rgbColor rgb="FF16283B"/>
      <rgbColor rgb="FF333300"/>
      <rgbColor rgb="FF993300"/>
      <rgbColor rgb="FF8F6E38"/>
      <rgbColor rgb="FF2E5A78"/>
      <rgbColor rgb="FF2030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Ist-Stunden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Dashboard!E14</c:f>
              <c:strCache>
                <c:ptCount val="1"/>
                <c:pt idx="0">
                  <c:v>Ist (Std.)</c:v>
                </c:pt>
              </c:strCache>
            </c:strRef>
          </c:tx>
          <c:spPr>
            <a:solidFill>
              <a:srgbClr val="2e5a7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Dashboard!$B$15:$B$23</c:f>
              <c:strCache>
                <c:ptCount val="9"/>
                <c:pt idx="0">
                  <c:v>Strategie</c:v>
                </c:pt>
                <c:pt idx="1">
                  <c:v>Vertrieb</c:v>
                </c:pt>
                <c:pt idx="2">
                  <c:v>Marketing</c:v>
                </c:pt>
                <c:pt idx="3">
                  <c:v>Finanzen</c:v>
                </c:pt>
                <c:pt idx="4">
                  <c:v>Personal</c:v>
                </c:pt>
                <c:pt idx="5">
                  <c:v>IT</c:v>
                </c:pt>
                <c:pt idx="6">
                  <c:v>Betrieb</c:v>
                </c:pt>
                <c:pt idx="7">
                  <c:v>Kommunikation</c:v>
                </c:pt>
                <c:pt idx="8">
                  <c:v>Sonstiges</c:v>
                </c:pt>
              </c:strCache>
            </c:strRef>
          </c:cat>
          <c:val>
            <c:numRef>
              <c:f>Dashboard!$E$15:$E$23</c:f>
              <c:numCache>
                <c:formatCode>0.0</c:formatCode>
                <c:ptCount val="9"/>
                <c:pt idx="0">
                  <c:v>5</c:v>
                </c:pt>
                <c:pt idx="1">
                  <c:v>1.5</c:v>
                </c:pt>
                <c:pt idx="2">
                  <c:v>4.5</c:v>
                </c:pt>
                <c:pt idx="3">
                  <c:v>5.5</c:v>
                </c:pt>
                <c:pt idx="4">
                  <c:v>0</c:v>
                </c:pt>
                <c:pt idx="5">
                  <c:v>7</c:v>
                </c:pt>
                <c:pt idx="6">
                  <c:v>1</c:v>
                </c:pt>
                <c:pt idx="7">
                  <c:v>1.5</c:v>
                </c:pt>
                <c:pt idx="8">
                  <c:v>0</c:v>
                </c:pt>
              </c:numCache>
            </c:numRef>
          </c:val>
        </c:ser>
        <c:gapWidth val="55"/>
        <c:overlap val="0"/>
        <c:axId val="72111647"/>
        <c:axId val="94479076"/>
      </c:barChart>
      <c:catAx>
        <c:axId val="7211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479076"/>
        <c:crosses val="autoZero"/>
        <c:auto val="1"/>
        <c:lblAlgn val="ctr"/>
        <c:lblOffset val="100"/>
        <c:noMultiLvlLbl val="0"/>
      </c:catAx>
      <c:valAx>
        <c:axId val="94479076"/>
        <c:scaling>
          <c:orientation val="minMax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11164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Vorgänge je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Dashboard!I14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1e3a5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Dashboard!$H$15:$H$18</c:f>
              <c:strCache>
                <c:ptCount val="4"/>
                <c:pt idx="0">
                  <c:v>Offen</c:v>
                </c:pt>
                <c:pt idx="1">
                  <c:v>In Arbeit</c:v>
                </c:pt>
                <c:pt idx="2">
                  <c:v>Erledigt</c:v>
                </c:pt>
                <c:pt idx="3">
                  <c:v>Zurückgestellt</c:v>
                </c:pt>
              </c:strCache>
            </c:strRef>
          </c:cat>
          <c:val>
            <c:numRef>
              <c:f>Dashboard!$I$15:$I$18</c:f>
              <c:numCache>
                <c:formatCode>0</c:formatCode>
                <c:ptCount val="4"/>
                <c:pt idx="0">
                  <c:v>12</c:v>
                </c:pt>
                <c:pt idx="1">
                  <c:v>7</c:v>
                </c:pt>
                <c:pt idx="2">
                  <c:v>7</c:v>
                </c:pt>
                <c:pt idx="3">
                  <c:v>1</c:v>
                </c:pt>
              </c:numCache>
            </c:numRef>
          </c:val>
        </c:ser>
        <c:gapWidth val="55"/>
        <c:overlap val="0"/>
        <c:axId val="39509237"/>
        <c:axId val="93184484"/>
      </c:barChart>
      <c:catAx>
        <c:axId val="395092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184484"/>
        <c:crosses val="autoZero"/>
        <c:auto val="1"/>
        <c:lblAlgn val="ctr"/>
        <c:lblOffset val="100"/>
        <c:noMultiLvlLbl val="0"/>
      </c:catAx>
      <c:valAx>
        <c:axId val="93184484"/>
        <c:scaling>
          <c:orientation val="minMax"/>
          <c:min val="0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50923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30</xdr:row>
      <xdr:rowOff>0</xdr:rowOff>
    </xdr:from>
    <xdr:to>
      <xdr:col>13</xdr:col>
      <xdr:colOff>124560</xdr:colOff>
      <xdr:row>42</xdr:row>
      <xdr:rowOff>60840</xdr:rowOff>
    </xdr:to>
    <xdr:graphicFrame>
      <xdr:nvGraphicFramePr>
        <xdr:cNvPr id="0" name="Chart 1"/>
        <xdr:cNvGraphicFramePr/>
      </xdr:nvGraphicFramePr>
      <xdr:xfrm>
        <a:off x="5208840" y="5952960"/>
        <a:ext cx="4499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4</xdr:col>
      <xdr:colOff>138240</xdr:colOff>
      <xdr:row>46</xdr:row>
      <xdr:rowOff>89640</xdr:rowOff>
    </xdr:to>
    <xdr:graphicFrame>
      <xdr:nvGraphicFramePr>
        <xdr:cNvPr id="1" name="Chart 2"/>
        <xdr:cNvGraphicFramePr/>
      </xdr:nvGraphicFramePr>
      <xdr:xfrm>
        <a:off x="168840" y="6743880"/>
        <a:ext cx="3239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3" topLeftCell="B14" activePane="bottomRight" state="frozen"/>
      <selection pane="topLeft" activeCell="A1" activeCellId="0" sqref="A1"/>
      <selection pane="topRight" activeCell="B1" activeCellId="0" sqref="B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6"/>
    <col collapsed="false" customWidth="true" hidden="false" outlineLevel="0" max="3" min="3" style="0" width="13"/>
    <col collapsed="false" customWidth="true" hidden="false" outlineLevel="0" max="4" min="4" style="0" width="7.5"/>
    <col collapsed="false" customWidth="true" hidden="false" outlineLevel="0" max="5" min="5" style="0" width="15"/>
    <col collapsed="false" customWidth="true" hidden="false" outlineLevel="0" max="6" min="6" style="0" width="34"/>
    <col collapsed="false" customWidth="true" hidden="false" outlineLevel="0" max="7" min="7" style="0" width="16.5"/>
    <col collapsed="false" customWidth="true" hidden="false" outlineLevel="0" max="8" min="8" style="0" width="12"/>
    <col collapsed="false" customWidth="true" hidden="false" outlineLevel="0" max="9" min="9" style="0" width="16.5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2" min="12" style="0" width="9"/>
    <col collapsed="false" customWidth="true" hidden="false" outlineLevel="0" max="14" min="13" style="0" width="13"/>
    <col collapsed="false" customWidth="true" hidden="false" outlineLevel="0" max="15" min="15" style="0" width="26"/>
    <col collapsed="false" customWidth="true" hidden="false" outlineLevel="0" max="16" min="16" style="0" width="2.4"/>
  </cols>
  <sheetData>
    <row r="1" customFormat="false" ht="15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1"/>
      <c r="J2" s="1"/>
      <c r="K2" s="3" t="s">
        <v>1</v>
      </c>
      <c r="L2" s="3"/>
      <c r="M2" s="3"/>
      <c r="N2" s="3"/>
      <c r="O2" s="3"/>
      <c r="P2" s="1"/>
    </row>
    <row r="3" customFormat="false" ht="15" hidden="false" customHeight="true" outlineLevel="0" collapsed="false">
      <c r="A3" s="1"/>
      <c r="B3" s="4" t="s">
        <v>2</v>
      </c>
      <c r="C3" s="4"/>
      <c r="D3" s="4"/>
      <c r="E3" s="4"/>
      <c r="F3" s="4"/>
      <c r="G3" s="4"/>
      <c r="H3" s="4"/>
      <c r="I3" s="1"/>
      <c r="J3" s="1"/>
      <c r="K3" s="5" t="s">
        <v>3</v>
      </c>
      <c r="L3" s="5"/>
      <c r="M3" s="5"/>
      <c r="N3" s="5"/>
      <c r="O3" s="5"/>
      <c r="P3" s="1"/>
    </row>
    <row r="4" customFormat="false" ht="3" hidden="false" customHeight="true" outlineLevel="0" collapsed="false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"/>
    </row>
    <row r="5" customFormat="false" ht="7.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13.5" hidden="false" customHeight="true" outlineLevel="0" collapsed="false">
      <c r="A6" s="1"/>
      <c r="B6" s="7" t="s">
        <v>4</v>
      </c>
      <c r="C6" s="7"/>
      <c r="D6" s="7" t="s">
        <v>5</v>
      </c>
      <c r="E6" s="7"/>
      <c r="F6" s="7"/>
      <c r="G6" s="7" t="s">
        <v>6</v>
      </c>
      <c r="H6" s="7"/>
      <c r="I6" s="7" t="s">
        <v>7</v>
      </c>
      <c r="J6" s="7"/>
      <c r="K6" s="7" t="s">
        <v>8</v>
      </c>
      <c r="L6" s="7"/>
      <c r="M6" s="7"/>
      <c r="N6" s="7"/>
      <c r="O6" s="7"/>
      <c r="P6" s="1"/>
    </row>
    <row r="7" customFormat="false" ht="18" hidden="false" customHeight="true" outlineLevel="0" collapsed="false">
      <c r="A7" s="1"/>
      <c r="B7" s="8" t="s">
        <v>9</v>
      </c>
      <c r="C7" s="8"/>
      <c r="D7" s="8" t="s">
        <v>10</v>
      </c>
      <c r="E7" s="8"/>
      <c r="F7" s="8"/>
      <c r="G7" s="8" t="s">
        <v>11</v>
      </c>
      <c r="H7" s="8"/>
      <c r="I7" s="8" t="s">
        <v>12</v>
      </c>
      <c r="J7" s="8"/>
      <c r="K7" s="8" t="s">
        <v>13</v>
      </c>
      <c r="L7" s="8"/>
      <c r="M7" s="8"/>
      <c r="N7" s="8"/>
      <c r="O7" s="8"/>
      <c r="P7" s="1"/>
    </row>
    <row r="8" customFormat="false" ht="9.75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customFormat="false" ht="12" hidden="false" customHeight="true" outlineLevel="0" collapsed="false">
      <c r="A9" s="1"/>
      <c r="B9" s="9" t="s">
        <v>14</v>
      </c>
      <c r="C9" s="9"/>
      <c r="D9" s="9"/>
      <c r="E9" s="9"/>
      <c r="F9" s="9"/>
      <c r="G9" s="9"/>
      <c r="H9" s="9"/>
      <c r="I9" s="1"/>
      <c r="J9" s="1"/>
      <c r="K9" s="1"/>
      <c r="L9" s="1"/>
      <c r="M9" s="1"/>
      <c r="N9" s="1"/>
      <c r="O9" s="1"/>
      <c r="P9" s="1"/>
    </row>
    <row r="10" customFormat="false" ht="25.5" hidden="false" customHeight="true" outlineLevel="0" collapsed="false">
      <c r="A10" s="1"/>
      <c r="B10" s="10" t="n">
        <f aca="false">COUNTA(F14:F45)</f>
        <v>27</v>
      </c>
      <c r="C10" s="10"/>
      <c r="D10" s="10"/>
      <c r="E10" s="11" t="n">
        <f aca="false">COUNTIF(I14:I45,"Erledigt")</f>
        <v>7</v>
      </c>
      <c r="F10" s="11"/>
      <c r="G10" s="12" t="n">
        <f aca="false">COUNTIF(I14:I45,"In Arbeit")</f>
        <v>7</v>
      </c>
      <c r="H10" s="12"/>
      <c r="I10" s="13" t="n">
        <f aca="false">COUNTIF(I14:I45,"Offen")</f>
        <v>12</v>
      </c>
      <c r="J10" s="13"/>
      <c r="K10" s="14" t="n">
        <f aca="false">IFERROR(AVERAGEIF(F14:F45,"&lt;&gt;",N14:N45),0)</f>
        <v>0.396296296296296</v>
      </c>
      <c r="L10" s="14"/>
      <c r="M10" s="15" t="n">
        <f aca="false">SUM(K14:K45)</f>
        <v>26</v>
      </c>
      <c r="N10" s="15"/>
      <c r="O10" s="16" t="n">
        <f aca="false">SUM(M14:M45)</f>
        <v>1550</v>
      </c>
      <c r="P10" s="1"/>
    </row>
    <row r="11" customFormat="false" ht="15" hidden="false" customHeight="true" outlineLevel="0" collapsed="false">
      <c r="A11" s="1"/>
      <c r="B11" s="17" t="s">
        <v>15</v>
      </c>
      <c r="C11" s="17"/>
      <c r="D11" s="17"/>
      <c r="E11" s="18" t="s">
        <v>16</v>
      </c>
      <c r="F11" s="18"/>
      <c r="G11" s="18" t="s">
        <v>17</v>
      </c>
      <c r="H11" s="18"/>
      <c r="I11" s="18" t="s">
        <v>18</v>
      </c>
      <c r="J11" s="18"/>
      <c r="K11" s="18" t="s">
        <v>19</v>
      </c>
      <c r="L11" s="18"/>
      <c r="M11" s="18" t="s">
        <v>20</v>
      </c>
      <c r="N11" s="18"/>
      <c r="O11" s="18" t="s">
        <v>21</v>
      </c>
      <c r="P11" s="1"/>
    </row>
    <row r="12" customFormat="false" ht="15.75" hidden="false" customHeight="true" outlineLevel="0" collapsed="false">
      <c r="A12" s="1"/>
      <c r="B12" s="9" t="s">
        <v>22</v>
      </c>
      <c r="C12" s="9"/>
      <c r="D12" s="9"/>
      <c r="E12" s="9"/>
      <c r="F12" s="9"/>
      <c r="G12" s="1"/>
      <c r="H12" s="1"/>
      <c r="I12" s="1"/>
      <c r="J12" s="1"/>
      <c r="K12" s="5" t="s">
        <v>23</v>
      </c>
      <c r="L12" s="5"/>
      <c r="M12" s="5"/>
      <c r="N12" s="5"/>
      <c r="O12" s="5"/>
      <c r="P12" s="1"/>
    </row>
    <row r="13" customFormat="false" ht="25.5" hidden="false" customHeight="true" outlineLevel="0" collapsed="false">
      <c r="A13" s="1"/>
      <c r="B13" s="19" t="s">
        <v>24</v>
      </c>
      <c r="C13" s="19" t="s">
        <v>25</v>
      </c>
      <c r="D13" s="19" t="s">
        <v>26</v>
      </c>
      <c r="E13" s="19" t="s">
        <v>27</v>
      </c>
      <c r="F13" s="19" t="s">
        <v>28</v>
      </c>
      <c r="G13" s="19" t="s">
        <v>29</v>
      </c>
      <c r="H13" s="19" t="s">
        <v>30</v>
      </c>
      <c r="I13" s="19" t="s">
        <v>31</v>
      </c>
      <c r="J13" s="19" t="s">
        <v>32</v>
      </c>
      <c r="K13" s="19" t="s">
        <v>33</v>
      </c>
      <c r="L13" s="19" t="s">
        <v>34</v>
      </c>
      <c r="M13" s="19" t="s">
        <v>35</v>
      </c>
      <c r="N13" s="19" t="s">
        <v>36</v>
      </c>
      <c r="O13" s="19" t="s">
        <v>37</v>
      </c>
      <c r="P13" s="1"/>
    </row>
    <row r="14" customFormat="false" ht="21" hidden="false" customHeight="true" outlineLevel="0" collapsed="false">
      <c r="A14" s="1"/>
      <c r="B14" s="20" t="n">
        <f aca="false">IF($F14="","",COUNTA($F$14:$F14))</f>
        <v>1</v>
      </c>
      <c r="C14" s="21" t="n">
        <v>46113</v>
      </c>
      <c r="D14" s="22" t="str">
        <f aca="false">IF($C14="","",CHOOSE(WEEKDAY($C14,2),"Mo","Di","Mi","Do","Fr","Sa","So"))</f>
        <v>Mi</v>
      </c>
      <c r="E14" s="23" t="s">
        <v>38</v>
      </c>
      <c r="F14" s="24" t="s">
        <v>39</v>
      </c>
      <c r="G14" s="23" t="s">
        <v>40</v>
      </c>
      <c r="H14" s="25" t="s">
        <v>41</v>
      </c>
      <c r="I14" s="25" t="s">
        <v>16</v>
      </c>
      <c r="J14" s="26" t="n">
        <v>3</v>
      </c>
      <c r="K14" s="26" t="n">
        <v>3</v>
      </c>
      <c r="L14" s="26" t="n">
        <f aca="false">IF($F14="","",IF($K14=0,"",$K14-$J14))</f>
        <v>0</v>
      </c>
      <c r="M14" s="27" t="n">
        <v>0</v>
      </c>
      <c r="N14" s="28" t="n">
        <v>1</v>
      </c>
      <c r="O14" s="29"/>
      <c r="P14" s="1"/>
    </row>
    <row r="15" customFormat="false" ht="21" hidden="false" customHeight="true" outlineLevel="0" collapsed="false">
      <c r="A15" s="1"/>
      <c r="B15" s="30" t="n">
        <f aca="false">IF($F15="","",COUNTA($F$14:$F15))</f>
        <v>2</v>
      </c>
      <c r="C15" s="31" t="n">
        <v>46113</v>
      </c>
      <c r="D15" s="32" t="str">
        <f aca="false">IF($C15="","",CHOOSE(WEEKDAY($C15,2),"Mo","Di","Mi","Do","Fr","Sa","So"))</f>
        <v>Mi</v>
      </c>
      <c r="E15" s="33" t="s">
        <v>42</v>
      </c>
      <c r="F15" s="34" t="s">
        <v>43</v>
      </c>
      <c r="G15" s="33" t="s">
        <v>44</v>
      </c>
      <c r="H15" s="35" t="s">
        <v>45</v>
      </c>
      <c r="I15" s="35" t="s">
        <v>16</v>
      </c>
      <c r="J15" s="36" t="n">
        <v>1</v>
      </c>
      <c r="K15" s="36" t="n">
        <v>1</v>
      </c>
      <c r="L15" s="36" t="n">
        <f aca="false">IF($F15="","",IF($K15=0,"",$K15-$J15))</f>
        <v>0</v>
      </c>
      <c r="M15" s="37" t="n">
        <v>0</v>
      </c>
      <c r="N15" s="38" t="n">
        <v>1</v>
      </c>
      <c r="O15" s="39"/>
      <c r="P15" s="1"/>
    </row>
    <row r="16" customFormat="false" ht="21" hidden="false" customHeight="true" outlineLevel="0" collapsed="false">
      <c r="A16" s="1"/>
      <c r="B16" s="20" t="n">
        <f aca="false">IF($F16="","",COUNTA($F$14:$F16))</f>
        <v>3</v>
      </c>
      <c r="C16" s="21" t="n">
        <v>46114</v>
      </c>
      <c r="D16" s="22" t="str">
        <f aca="false">IF($C16="","",CHOOSE(WEEKDAY($C16,2),"Mo","Di","Mi","Do","Fr","Sa","So"))</f>
        <v>Do</v>
      </c>
      <c r="E16" s="23" t="s">
        <v>46</v>
      </c>
      <c r="F16" s="24" t="s">
        <v>47</v>
      </c>
      <c r="G16" s="23" t="s">
        <v>48</v>
      </c>
      <c r="H16" s="25" t="s">
        <v>41</v>
      </c>
      <c r="I16" s="25" t="s">
        <v>16</v>
      </c>
      <c r="J16" s="26" t="n">
        <v>2.5</v>
      </c>
      <c r="K16" s="26" t="n">
        <v>2</v>
      </c>
      <c r="L16" s="26" t="n">
        <f aca="false">IF($F16="","",IF($K16=0,"",$K16-$J16))</f>
        <v>-0.5</v>
      </c>
      <c r="M16" s="27" t="n">
        <v>0</v>
      </c>
      <c r="N16" s="28" t="n">
        <v>1</v>
      </c>
      <c r="O16" s="29"/>
      <c r="P16" s="1"/>
    </row>
    <row r="17" customFormat="false" ht="21" hidden="false" customHeight="true" outlineLevel="0" collapsed="false">
      <c r="A17" s="1"/>
      <c r="B17" s="30" t="n">
        <f aca="false">IF($F17="","",COUNTA($F$14:$F17))</f>
        <v>4</v>
      </c>
      <c r="C17" s="31" t="n">
        <v>46114</v>
      </c>
      <c r="D17" s="32" t="str">
        <f aca="false">IF($C17="","",CHOOSE(WEEKDAY($C17,2),"Mo","Di","Mi","Do","Fr","Sa","So"))</f>
        <v>Do</v>
      </c>
      <c r="E17" s="33" t="s">
        <v>49</v>
      </c>
      <c r="F17" s="34" t="s">
        <v>50</v>
      </c>
      <c r="G17" s="33" t="s">
        <v>51</v>
      </c>
      <c r="H17" s="35" t="s">
        <v>45</v>
      </c>
      <c r="I17" s="35" t="s">
        <v>17</v>
      </c>
      <c r="J17" s="36" t="n">
        <v>2</v>
      </c>
      <c r="K17" s="36" t="n">
        <v>1.5</v>
      </c>
      <c r="L17" s="36" t="n">
        <f aca="false">IF($F17="","",IF($K17=0,"",$K17-$J17))</f>
        <v>-0.5</v>
      </c>
      <c r="M17" s="37" t="n">
        <v>0</v>
      </c>
      <c r="N17" s="38" t="n">
        <v>0.6</v>
      </c>
      <c r="O17" s="39"/>
      <c r="P17" s="1"/>
    </row>
    <row r="18" customFormat="false" ht="21" hidden="false" customHeight="true" outlineLevel="0" collapsed="false">
      <c r="A18" s="1"/>
      <c r="B18" s="20" t="n">
        <f aca="false">IF($F18="","",COUNTA($F$14:$F18))</f>
        <v>5</v>
      </c>
      <c r="C18" s="21" t="n">
        <v>46115</v>
      </c>
      <c r="D18" s="22" t="str">
        <f aca="false">IF($C18="","",CHOOSE(WEEKDAY($C18,2),"Mo","Di","Mi","Do","Fr","Sa","So"))</f>
        <v>Fr</v>
      </c>
      <c r="E18" s="23" t="s">
        <v>52</v>
      </c>
      <c r="F18" s="24" t="s">
        <v>53</v>
      </c>
      <c r="G18" s="23" t="s">
        <v>54</v>
      </c>
      <c r="H18" s="25" t="s">
        <v>45</v>
      </c>
      <c r="I18" s="25" t="s">
        <v>17</v>
      </c>
      <c r="J18" s="26" t="n">
        <v>3</v>
      </c>
      <c r="K18" s="26" t="n">
        <v>2</v>
      </c>
      <c r="L18" s="26" t="n">
        <f aca="false">IF($F18="","",IF($K18=0,"",$K18-$J18))</f>
        <v>-1</v>
      </c>
      <c r="M18" s="27" t="n">
        <v>0</v>
      </c>
      <c r="N18" s="28" t="n">
        <v>0.55</v>
      </c>
      <c r="O18" s="29"/>
      <c r="P18" s="1"/>
    </row>
    <row r="19" customFormat="false" ht="21" hidden="false" customHeight="true" outlineLevel="0" collapsed="false">
      <c r="A19" s="1"/>
      <c r="B19" s="30" t="n">
        <f aca="false">IF($F19="","",COUNTA($F$14:$F19))</f>
        <v>6</v>
      </c>
      <c r="C19" s="31" t="n">
        <v>46119</v>
      </c>
      <c r="D19" s="32" t="str">
        <f aca="false">IF($C19="","",CHOOSE(WEEKDAY($C19,2),"Mo","Di","Mi","Do","Fr","Sa","So"))</f>
        <v>Di</v>
      </c>
      <c r="E19" s="33" t="s">
        <v>55</v>
      </c>
      <c r="F19" s="34" t="s">
        <v>56</v>
      </c>
      <c r="G19" s="33" t="s">
        <v>57</v>
      </c>
      <c r="H19" s="35" t="s">
        <v>41</v>
      </c>
      <c r="I19" s="35" t="s">
        <v>16</v>
      </c>
      <c r="J19" s="36" t="n">
        <v>4</v>
      </c>
      <c r="K19" s="36" t="n">
        <v>4.5</v>
      </c>
      <c r="L19" s="36" t="n">
        <f aca="false">IF($F19="","",IF($K19=0,"",$K19-$J19))</f>
        <v>0.5</v>
      </c>
      <c r="M19" s="37" t="n">
        <v>0</v>
      </c>
      <c r="N19" s="38" t="n">
        <v>1</v>
      </c>
      <c r="O19" s="39"/>
      <c r="P19" s="1"/>
    </row>
    <row r="20" customFormat="false" ht="21" hidden="false" customHeight="true" outlineLevel="0" collapsed="false">
      <c r="A20" s="1"/>
      <c r="B20" s="20" t="n">
        <f aca="false">IF($F20="","",COUNTA($F$14:$F20))</f>
        <v>7</v>
      </c>
      <c r="C20" s="21" t="n">
        <v>46120</v>
      </c>
      <c r="D20" s="22" t="str">
        <f aca="false">IF($C20="","",CHOOSE(WEEKDAY($C20,2),"Mo","Di","Mi","Do","Fr","Sa","So"))</f>
        <v>Mi</v>
      </c>
      <c r="E20" s="23" t="s">
        <v>58</v>
      </c>
      <c r="F20" s="24" t="s">
        <v>59</v>
      </c>
      <c r="G20" s="23" t="s">
        <v>54</v>
      </c>
      <c r="H20" s="25" t="s">
        <v>60</v>
      </c>
      <c r="I20" s="25" t="s">
        <v>18</v>
      </c>
      <c r="J20" s="26" t="n">
        <v>2</v>
      </c>
      <c r="K20" s="26" t="n">
        <v>0</v>
      </c>
      <c r="L20" s="26" t="str">
        <f aca="false">IF($F20="","",IF($K20=0,"",$K20-$J20))</f>
        <v/>
      </c>
      <c r="M20" s="27" t="n">
        <v>0</v>
      </c>
      <c r="N20" s="28" t="n">
        <v>0</v>
      </c>
      <c r="O20" s="29"/>
      <c r="P20" s="1"/>
    </row>
    <row r="21" customFormat="false" ht="21" hidden="false" customHeight="true" outlineLevel="0" collapsed="false">
      <c r="A21" s="1"/>
      <c r="B21" s="30" t="n">
        <f aca="false">IF($F21="","",COUNTA($F$14:$F21))</f>
        <v>8</v>
      </c>
      <c r="C21" s="31" t="n">
        <v>46120</v>
      </c>
      <c r="D21" s="32" t="str">
        <f aca="false">IF($C21="","",CHOOSE(WEEKDAY($C21,2),"Mo","Di","Mi","Do","Fr","Sa","So"))</f>
        <v>Mi</v>
      </c>
      <c r="E21" s="33" t="s">
        <v>61</v>
      </c>
      <c r="F21" s="34" t="s">
        <v>62</v>
      </c>
      <c r="G21" s="33" t="s">
        <v>51</v>
      </c>
      <c r="H21" s="35" t="s">
        <v>45</v>
      </c>
      <c r="I21" s="35" t="s">
        <v>17</v>
      </c>
      <c r="J21" s="36" t="n">
        <v>2.5</v>
      </c>
      <c r="K21" s="36" t="n">
        <v>1</v>
      </c>
      <c r="L21" s="36" t="n">
        <f aca="false">IF($F21="","",IF($K21=0,"",$K21-$J21))</f>
        <v>-1.5</v>
      </c>
      <c r="M21" s="37" t="n">
        <v>0</v>
      </c>
      <c r="N21" s="38" t="n">
        <v>0.4</v>
      </c>
      <c r="O21" s="39"/>
      <c r="P21" s="1"/>
    </row>
    <row r="22" customFormat="false" ht="21" hidden="false" customHeight="true" outlineLevel="0" collapsed="false">
      <c r="A22" s="1"/>
      <c r="B22" s="20" t="n">
        <f aca="false">IF($F22="","",COUNTA($F$14:$F22))</f>
        <v>9</v>
      </c>
      <c r="C22" s="21" t="n">
        <v>46121</v>
      </c>
      <c r="D22" s="22" t="str">
        <f aca="false">IF($C22="","",CHOOSE(WEEKDAY($C22,2),"Mo","Di","Mi","Do","Fr","Sa","So"))</f>
        <v>Do</v>
      </c>
      <c r="E22" s="23" t="s">
        <v>46</v>
      </c>
      <c r="F22" s="24" t="s">
        <v>63</v>
      </c>
      <c r="G22" s="23" t="s">
        <v>48</v>
      </c>
      <c r="H22" s="25" t="s">
        <v>45</v>
      </c>
      <c r="I22" s="25" t="s">
        <v>16</v>
      </c>
      <c r="J22" s="26" t="n">
        <v>1.5</v>
      </c>
      <c r="K22" s="26" t="n">
        <v>1.5</v>
      </c>
      <c r="L22" s="26" t="n">
        <f aca="false">IF($F22="","",IF($K22=0,"",$K22-$J22))</f>
        <v>0</v>
      </c>
      <c r="M22" s="27" t="n">
        <v>0</v>
      </c>
      <c r="N22" s="28" t="n">
        <v>1</v>
      </c>
      <c r="O22" s="29"/>
      <c r="P22" s="1"/>
    </row>
    <row r="23" customFormat="false" ht="21" hidden="false" customHeight="true" outlineLevel="0" collapsed="false">
      <c r="A23" s="1"/>
      <c r="B23" s="30" t="n">
        <f aca="false">IF($F23="","",COUNTA($F$14:$F23))</f>
        <v>10</v>
      </c>
      <c r="C23" s="31" t="n">
        <v>46121</v>
      </c>
      <c r="D23" s="32" t="str">
        <f aca="false">IF($C23="","",CHOOSE(WEEKDAY($C23,2),"Mo","Di","Mi","Do","Fr","Sa","So"))</f>
        <v>Do</v>
      </c>
      <c r="E23" s="33" t="s">
        <v>38</v>
      </c>
      <c r="F23" s="34" t="s">
        <v>64</v>
      </c>
      <c r="G23" s="33" t="s">
        <v>40</v>
      </c>
      <c r="H23" s="35" t="s">
        <v>41</v>
      </c>
      <c r="I23" s="35" t="s">
        <v>17</v>
      </c>
      <c r="J23" s="36" t="n">
        <v>3.5</v>
      </c>
      <c r="K23" s="36" t="n">
        <v>2</v>
      </c>
      <c r="L23" s="36" t="n">
        <f aca="false">IF($F23="","",IF($K23=0,"",$K23-$J23))</f>
        <v>-1.5</v>
      </c>
      <c r="M23" s="37" t="n">
        <v>0</v>
      </c>
      <c r="N23" s="38" t="n">
        <v>0.5</v>
      </c>
      <c r="O23" s="39"/>
      <c r="P23" s="1"/>
    </row>
    <row r="24" customFormat="false" ht="21" hidden="false" customHeight="true" outlineLevel="0" collapsed="false">
      <c r="A24" s="1"/>
      <c r="B24" s="20" t="n">
        <f aca="false">IF($F24="","",COUNTA($F$14:$F24))</f>
        <v>11</v>
      </c>
      <c r="C24" s="21" t="n">
        <v>46122</v>
      </c>
      <c r="D24" s="22" t="str">
        <f aca="false">IF($C24="","",CHOOSE(WEEKDAY($C24,2),"Mo","Di","Mi","Do","Fr","Sa","So"))</f>
        <v>Fr</v>
      </c>
      <c r="E24" s="23" t="s">
        <v>49</v>
      </c>
      <c r="F24" s="24" t="s">
        <v>65</v>
      </c>
      <c r="G24" s="23" t="s">
        <v>51</v>
      </c>
      <c r="H24" s="25" t="s">
        <v>41</v>
      </c>
      <c r="I24" s="25" t="s">
        <v>18</v>
      </c>
      <c r="J24" s="26" t="n">
        <v>3</v>
      </c>
      <c r="K24" s="26" t="n">
        <v>0</v>
      </c>
      <c r="L24" s="26" t="str">
        <f aca="false">IF($F24="","",IF($K24=0,"",$K24-$J24))</f>
        <v/>
      </c>
      <c r="M24" s="27" t="n">
        <v>0</v>
      </c>
      <c r="N24" s="28" t="n">
        <v>0</v>
      </c>
      <c r="O24" s="29"/>
      <c r="P24" s="1"/>
    </row>
    <row r="25" customFormat="false" ht="21" hidden="false" customHeight="true" outlineLevel="0" collapsed="false">
      <c r="A25" s="1"/>
      <c r="B25" s="30" t="n">
        <f aca="false">IF($F25="","",COUNTA($F$14:$F25))</f>
        <v>12</v>
      </c>
      <c r="C25" s="31" t="n">
        <v>46125</v>
      </c>
      <c r="D25" s="32" t="str">
        <f aca="false">IF($C25="","",CHOOSE(WEEKDAY($C25,2),"Mo","Di","Mi","Do","Fr","Sa","So"))</f>
        <v>Mo</v>
      </c>
      <c r="E25" s="33" t="s">
        <v>52</v>
      </c>
      <c r="F25" s="34" t="s">
        <v>66</v>
      </c>
      <c r="G25" s="33" t="s">
        <v>54</v>
      </c>
      <c r="H25" s="35" t="s">
        <v>41</v>
      </c>
      <c r="I25" s="35" t="s">
        <v>16</v>
      </c>
      <c r="J25" s="36" t="n">
        <v>1</v>
      </c>
      <c r="K25" s="36" t="n">
        <v>1</v>
      </c>
      <c r="L25" s="36" t="n">
        <f aca="false">IF($F25="","",IF($K25=0,"",$K25-$J25))</f>
        <v>0</v>
      </c>
      <c r="M25" s="37" t="n">
        <v>1200</v>
      </c>
      <c r="N25" s="38" t="n">
        <v>1</v>
      </c>
      <c r="O25" s="39"/>
      <c r="P25" s="1"/>
    </row>
    <row r="26" customFormat="false" ht="21" hidden="false" customHeight="true" outlineLevel="0" collapsed="false">
      <c r="A26" s="1"/>
      <c r="B26" s="20" t="n">
        <f aca="false">IF($F26="","",COUNTA($F$14:$F26))</f>
        <v>13</v>
      </c>
      <c r="C26" s="21" t="n">
        <v>46126</v>
      </c>
      <c r="D26" s="22" t="str">
        <f aca="false">IF($C26="","",CHOOSE(WEEKDAY($C26,2),"Mo","Di","Mi","Do","Fr","Sa","So"))</f>
        <v>Di</v>
      </c>
      <c r="E26" s="23" t="s">
        <v>55</v>
      </c>
      <c r="F26" s="24" t="s">
        <v>67</v>
      </c>
      <c r="G26" s="23" t="s">
        <v>57</v>
      </c>
      <c r="H26" s="25" t="s">
        <v>41</v>
      </c>
      <c r="I26" s="25" t="s">
        <v>17</v>
      </c>
      <c r="J26" s="26" t="n">
        <v>3</v>
      </c>
      <c r="K26" s="26" t="n">
        <v>2.5</v>
      </c>
      <c r="L26" s="26" t="n">
        <f aca="false">IF($F26="","",IF($K26=0,"",$K26-$J26))</f>
        <v>-0.5</v>
      </c>
      <c r="M26" s="27" t="n">
        <v>0</v>
      </c>
      <c r="N26" s="28" t="n">
        <v>0.7</v>
      </c>
      <c r="O26" s="29"/>
      <c r="P26" s="1"/>
    </row>
    <row r="27" customFormat="false" ht="21" hidden="false" customHeight="true" outlineLevel="0" collapsed="false">
      <c r="A27" s="1"/>
      <c r="B27" s="30" t="n">
        <f aca="false">IF($F27="","",COUNTA($F$14:$F27))</f>
        <v>14</v>
      </c>
      <c r="C27" s="31" t="n">
        <v>46126</v>
      </c>
      <c r="D27" s="32" t="str">
        <f aca="false">IF($C27="","",CHOOSE(WEEKDAY($C27,2),"Mo","Di","Mi","Do","Fr","Sa","So"))</f>
        <v>Di</v>
      </c>
      <c r="E27" s="33" t="s">
        <v>42</v>
      </c>
      <c r="F27" s="34" t="s">
        <v>68</v>
      </c>
      <c r="G27" s="33" t="s">
        <v>54</v>
      </c>
      <c r="H27" s="35" t="s">
        <v>60</v>
      </c>
      <c r="I27" s="35" t="s">
        <v>16</v>
      </c>
      <c r="J27" s="36" t="n">
        <v>0.5</v>
      </c>
      <c r="K27" s="36" t="n">
        <v>0.5</v>
      </c>
      <c r="L27" s="36" t="n">
        <f aca="false">IF($F27="","",IF($K27=0,"",$K27-$J27))</f>
        <v>0</v>
      </c>
      <c r="M27" s="37" t="n">
        <v>0</v>
      </c>
      <c r="N27" s="38" t="n">
        <v>1</v>
      </c>
      <c r="O27" s="39"/>
      <c r="P27" s="1"/>
    </row>
    <row r="28" customFormat="false" ht="21" hidden="false" customHeight="true" outlineLevel="0" collapsed="false">
      <c r="A28" s="1"/>
      <c r="B28" s="20" t="n">
        <f aca="false">IF($F28="","",COUNTA($F$14:$F28))</f>
        <v>15</v>
      </c>
      <c r="C28" s="21" t="n">
        <v>46127</v>
      </c>
      <c r="D28" s="22" t="str">
        <f aca="false">IF($C28="","",CHOOSE(WEEKDAY($C28,2),"Mo","Di","Mi","Do","Fr","Sa","So"))</f>
        <v>Mi</v>
      </c>
      <c r="E28" s="23" t="s">
        <v>61</v>
      </c>
      <c r="F28" s="24" t="s">
        <v>69</v>
      </c>
      <c r="G28" s="23" t="s">
        <v>57</v>
      </c>
      <c r="H28" s="25" t="s">
        <v>45</v>
      </c>
      <c r="I28" s="25" t="s">
        <v>18</v>
      </c>
      <c r="J28" s="26" t="n">
        <v>2</v>
      </c>
      <c r="K28" s="26" t="n">
        <v>0</v>
      </c>
      <c r="L28" s="26" t="str">
        <f aca="false">IF($F28="","",IF($K28=0,"",$K28-$J28))</f>
        <v/>
      </c>
      <c r="M28" s="27" t="n">
        <v>0</v>
      </c>
      <c r="N28" s="28" t="n">
        <v>0</v>
      </c>
      <c r="O28" s="29"/>
      <c r="P28" s="1"/>
    </row>
    <row r="29" customFormat="false" ht="21" hidden="false" customHeight="true" outlineLevel="0" collapsed="false">
      <c r="A29" s="1"/>
      <c r="B29" s="30" t="n">
        <f aca="false">IF($F29="","",COUNTA($F$14:$F29))</f>
        <v>16</v>
      </c>
      <c r="C29" s="31" t="n">
        <v>46128</v>
      </c>
      <c r="D29" s="32" t="str">
        <f aca="false">IF($C29="","",CHOOSE(WEEKDAY($C29,2),"Mo","Di","Mi","Do","Fr","Sa","So"))</f>
        <v>Do</v>
      </c>
      <c r="E29" s="33" t="s">
        <v>46</v>
      </c>
      <c r="F29" s="34" t="s">
        <v>70</v>
      </c>
      <c r="G29" s="33" t="s">
        <v>48</v>
      </c>
      <c r="H29" s="35" t="s">
        <v>41</v>
      </c>
      <c r="I29" s="35" t="s">
        <v>17</v>
      </c>
      <c r="J29" s="36" t="n">
        <v>4</v>
      </c>
      <c r="K29" s="36" t="n">
        <v>2</v>
      </c>
      <c r="L29" s="36" t="n">
        <f aca="false">IF($F29="","",IF($K29=0,"",$K29-$J29))</f>
        <v>-2</v>
      </c>
      <c r="M29" s="37" t="n">
        <v>0</v>
      </c>
      <c r="N29" s="38" t="n">
        <v>0.45</v>
      </c>
      <c r="O29" s="39"/>
      <c r="P29" s="1"/>
    </row>
    <row r="30" customFormat="false" ht="21" hidden="false" customHeight="true" outlineLevel="0" collapsed="false">
      <c r="A30" s="1"/>
      <c r="B30" s="20" t="n">
        <f aca="false">IF($F30="","",COUNTA($F$14:$F30))</f>
        <v>17</v>
      </c>
      <c r="C30" s="21" t="n">
        <v>46129</v>
      </c>
      <c r="D30" s="22" t="str">
        <f aca="false">IF($C30="","",CHOOSE(WEEKDAY($C30,2),"Mo","Di","Mi","Do","Fr","Sa","So"))</f>
        <v>Fr</v>
      </c>
      <c r="E30" s="23" t="s">
        <v>58</v>
      </c>
      <c r="F30" s="24" t="s">
        <v>71</v>
      </c>
      <c r="G30" s="23" t="s">
        <v>40</v>
      </c>
      <c r="H30" s="25" t="s">
        <v>45</v>
      </c>
      <c r="I30" s="25" t="s">
        <v>18</v>
      </c>
      <c r="J30" s="26" t="n">
        <v>1.5</v>
      </c>
      <c r="K30" s="26" t="n">
        <v>0</v>
      </c>
      <c r="L30" s="26" t="str">
        <f aca="false">IF($F30="","",IF($K30=0,"",$K30-$J30))</f>
        <v/>
      </c>
      <c r="M30" s="27" t="n">
        <v>0</v>
      </c>
      <c r="N30" s="28" t="n">
        <v>0</v>
      </c>
      <c r="O30" s="29"/>
      <c r="P30" s="1"/>
    </row>
    <row r="31" customFormat="false" ht="21" hidden="false" customHeight="true" outlineLevel="0" collapsed="false">
      <c r="A31" s="1"/>
      <c r="B31" s="30" t="n">
        <f aca="false">IF($F31="","",COUNTA($F$14:$F31))</f>
        <v>18</v>
      </c>
      <c r="C31" s="31" t="n">
        <v>46132</v>
      </c>
      <c r="D31" s="32" t="str">
        <f aca="false">IF($C31="","",CHOOSE(WEEKDAY($C31,2),"Mo","Di","Mi","Do","Fr","Sa","So"))</f>
        <v>Mo</v>
      </c>
      <c r="E31" s="33" t="s">
        <v>49</v>
      </c>
      <c r="F31" s="34" t="s">
        <v>72</v>
      </c>
      <c r="G31" s="33" t="s">
        <v>51</v>
      </c>
      <c r="H31" s="35" t="s">
        <v>45</v>
      </c>
      <c r="I31" s="35" t="s">
        <v>18</v>
      </c>
      <c r="J31" s="36" t="n">
        <v>2.5</v>
      </c>
      <c r="K31" s="36" t="n">
        <v>0</v>
      </c>
      <c r="L31" s="36" t="str">
        <f aca="false">IF($F31="","",IF($K31=0,"",$K31-$J31))</f>
        <v/>
      </c>
      <c r="M31" s="37" t="n">
        <v>0</v>
      </c>
      <c r="N31" s="38" t="n">
        <v>0</v>
      </c>
      <c r="O31" s="39"/>
      <c r="P31" s="1"/>
    </row>
    <row r="32" customFormat="false" ht="21" hidden="false" customHeight="true" outlineLevel="0" collapsed="false">
      <c r="A32" s="1"/>
      <c r="B32" s="20" t="n">
        <f aca="false">IF($F32="","",COUNTA($F$14:$F32))</f>
        <v>19</v>
      </c>
      <c r="C32" s="21" t="n">
        <v>46133</v>
      </c>
      <c r="D32" s="22" t="str">
        <f aca="false">IF($C32="","",CHOOSE(WEEKDAY($C32,2),"Mo","Di","Mi","Do","Fr","Sa","So"))</f>
        <v>Di</v>
      </c>
      <c r="E32" s="23" t="s">
        <v>38</v>
      </c>
      <c r="F32" s="24" t="s">
        <v>73</v>
      </c>
      <c r="G32" s="23" t="s">
        <v>40</v>
      </c>
      <c r="H32" s="25" t="s">
        <v>41</v>
      </c>
      <c r="I32" s="25" t="s">
        <v>18</v>
      </c>
      <c r="J32" s="26" t="n">
        <v>3</v>
      </c>
      <c r="K32" s="26" t="n">
        <v>0</v>
      </c>
      <c r="L32" s="26" t="str">
        <f aca="false">IF($F32="","",IF($K32=0,"",$K32-$J32))</f>
        <v/>
      </c>
      <c r="M32" s="27" t="n">
        <v>0</v>
      </c>
      <c r="N32" s="28" t="n">
        <v>0</v>
      </c>
      <c r="O32" s="29"/>
      <c r="P32" s="1"/>
    </row>
    <row r="33" customFormat="false" ht="21" hidden="false" customHeight="true" outlineLevel="0" collapsed="false">
      <c r="A33" s="1"/>
      <c r="B33" s="30" t="n">
        <f aca="false">IF($F33="","",COUNTA($F$14:$F33))</f>
        <v>20</v>
      </c>
      <c r="C33" s="31" t="n">
        <v>46133</v>
      </c>
      <c r="D33" s="32" t="str">
        <f aca="false">IF($C33="","",CHOOSE(WEEKDAY($C33,2),"Mo","Di","Mi","Do","Fr","Sa","So"))</f>
        <v>Di</v>
      </c>
      <c r="E33" s="33" t="s">
        <v>61</v>
      </c>
      <c r="F33" s="34" t="s">
        <v>74</v>
      </c>
      <c r="G33" s="33" t="s">
        <v>51</v>
      </c>
      <c r="H33" s="35" t="s">
        <v>60</v>
      </c>
      <c r="I33" s="35" t="s">
        <v>75</v>
      </c>
      <c r="J33" s="36" t="n">
        <v>1.5</v>
      </c>
      <c r="K33" s="36" t="n">
        <v>0</v>
      </c>
      <c r="L33" s="36" t="str">
        <f aca="false">IF($F33="","",IF($K33=0,"",$K33-$J33))</f>
        <v/>
      </c>
      <c r="M33" s="37" t="n">
        <v>0</v>
      </c>
      <c r="N33" s="38" t="n">
        <v>0</v>
      </c>
      <c r="O33" s="39"/>
      <c r="P33" s="1"/>
    </row>
    <row r="34" customFormat="false" ht="21" hidden="false" customHeight="true" outlineLevel="0" collapsed="false">
      <c r="A34" s="1"/>
      <c r="B34" s="20" t="n">
        <f aca="false">IF($F34="","",COUNTA($F$14:$F34))</f>
        <v>21</v>
      </c>
      <c r="C34" s="21" t="n">
        <v>46134</v>
      </c>
      <c r="D34" s="22" t="str">
        <f aca="false">IF($C34="","",CHOOSE(WEEKDAY($C34,2),"Mo","Di","Mi","Do","Fr","Sa","So"))</f>
        <v>Mi</v>
      </c>
      <c r="E34" s="23" t="s">
        <v>52</v>
      </c>
      <c r="F34" s="24" t="s">
        <v>76</v>
      </c>
      <c r="G34" s="23" t="s">
        <v>54</v>
      </c>
      <c r="H34" s="25" t="s">
        <v>45</v>
      </c>
      <c r="I34" s="25" t="s">
        <v>17</v>
      </c>
      <c r="J34" s="26" t="n">
        <v>2.5</v>
      </c>
      <c r="K34" s="26" t="n">
        <v>1.5</v>
      </c>
      <c r="L34" s="26" t="n">
        <f aca="false">IF($F34="","",IF($K34=0,"",$K34-$J34))</f>
        <v>-1</v>
      </c>
      <c r="M34" s="27" t="n">
        <v>0</v>
      </c>
      <c r="N34" s="28" t="n">
        <v>0.5</v>
      </c>
      <c r="O34" s="29"/>
      <c r="P34" s="1"/>
    </row>
    <row r="35" customFormat="false" ht="21" hidden="false" customHeight="true" outlineLevel="0" collapsed="false">
      <c r="A35" s="1"/>
      <c r="B35" s="30" t="n">
        <f aca="false">IF($F35="","",COUNTA($F$14:$F35))</f>
        <v>22</v>
      </c>
      <c r="C35" s="31" t="n">
        <v>46135</v>
      </c>
      <c r="D35" s="32" t="str">
        <f aca="false">IF($C35="","",CHOOSE(WEEKDAY($C35,2),"Mo","Di","Mi","Do","Fr","Sa","So"))</f>
        <v>Do</v>
      </c>
      <c r="E35" s="33" t="s">
        <v>55</v>
      </c>
      <c r="F35" s="34" t="s">
        <v>77</v>
      </c>
      <c r="G35" s="33" t="s">
        <v>57</v>
      </c>
      <c r="H35" s="35" t="s">
        <v>45</v>
      </c>
      <c r="I35" s="35" t="s">
        <v>18</v>
      </c>
      <c r="J35" s="36" t="n">
        <v>2</v>
      </c>
      <c r="K35" s="36" t="n">
        <v>0</v>
      </c>
      <c r="L35" s="36" t="str">
        <f aca="false">IF($F35="","",IF($K35=0,"",$K35-$J35))</f>
        <v/>
      </c>
      <c r="M35" s="37" t="n">
        <v>0</v>
      </c>
      <c r="N35" s="38" t="n">
        <v>0</v>
      </c>
      <c r="O35" s="39"/>
      <c r="P35" s="1"/>
    </row>
    <row r="36" customFormat="false" ht="21" hidden="false" customHeight="true" outlineLevel="0" collapsed="false">
      <c r="A36" s="1"/>
      <c r="B36" s="20" t="n">
        <f aca="false">IF($F36="","",COUNTA($F$14:$F36))</f>
        <v>23</v>
      </c>
      <c r="C36" s="21" t="n">
        <v>46136</v>
      </c>
      <c r="D36" s="22" t="str">
        <f aca="false">IF($C36="","",CHOOSE(WEEKDAY($C36,2),"Mo","Di","Mi","Do","Fr","Sa","So"))</f>
        <v>Fr</v>
      </c>
      <c r="E36" s="23" t="s">
        <v>46</v>
      </c>
      <c r="F36" s="24" t="s">
        <v>78</v>
      </c>
      <c r="G36" s="23" t="s">
        <v>48</v>
      </c>
      <c r="H36" s="25" t="s">
        <v>41</v>
      </c>
      <c r="I36" s="25" t="s">
        <v>18</v>
      </c>
      <c r="J36" s="26" t="n">
        <v>3.5</v>
      </c>
      <c r="K36" s="26" t="n">
        <v>0</v>
      </c>
      <c r="L36" s="26" t="str">
        <f aca="false">IF($F36="","",IF($K36=0,"",$K36-$J36))</f>
        <v/>
      </c>
      <c r="M36" s="27" t="n">
        <v>0</v>
      </c>
      <c r="N36" s="28" t="n">
        <v>0</v>
      </c>
      <c r="O36" s="29"/>
      <c r="P36" s="1"/>
    </row>
    <row r="37" customFormat="false" ht="21" hidden="false" customHeight="true" outlineLevel="0" collapsed="false">
      <c r="A37" s="1"/>
      <c r="B37" s="30" t="n">
        <f aca="false">IF($F37="","",COUNTA($F$14:$F37))</f>
        <v>24</v>
      </c>
      <c r="C37" s="31" t="n">
        <v>46139</v>
      </c>
      <c r="D37" s="32" t="str">
        <f aca="false">IF($C37="","",CHOOSE(WEEKDAY($C37,2),"Mo","Di","Mi","Do","Fr","Sa","So"))</f>
        <v>Mo</v>
      </c>
      <c r="E37" s="33" t="s">
        <v>42</v>
      </c>
      <c r="F37" s="34" t="s">
        <v>79</v>
      </c>
      <c r="G37" s="33" t="s">
        <v>54</v>
      </c>
      <c r="H37" s="35" t="s">
        <v>45</v>
      </c>
      <c r="I37" s="35" t="s">
        <v>18</v>
      </c>
      <c r="J37" s="36" t="n">
        <v>2</v>
      </c>
      <c r="K37" s="36" t="n">
        <v>0</v>
      </c>
      <c r="L37" s="36" t="str">
        <f aca="false">IF($F37="","",IF($K37=0,"",$K37-$J37))</f>
        <v/>
      </c>
      <c r="M37" s="37" t="n">
        <v>0</v>
      </c>
      <c r="N37" s="38" t="n">
        <v>0</v>
      </c>
      <c r="O37" s="39"/>
      <c r="P37" s="1"/>
    </row>
    <row r="38" customFormat="false" ht="21" hidden="false" customHeight="true" outlineLevel="0" collapsed="false">
      <c r="A38" s="1"/>
      <c r="B38" s="20" t="n">
        <f aca="false">IF($F38="","",COUNTA($F$14:$F38))</f>
        <v>25</v>
      </c>
      <c r="C38" s="21" t="n">
        <v>46140</v>
      </c>
      <c r="D38" s="22" t="str">
        <f aca="false">IF($C38="","",CHOOSE(WEEKDAY($C38,2),"Mo","Di","Mi","Do","Fr","Sa","So"))</f>
        <v>Di</v>
      </c>
      <c r="E38" s="23" t="s">
        <v>58</v>
      </c>
      <c r="F38" s="24" t="s">
        <v>80</v>
      </c>
      <c r="G38" s="23" t="s">
        <v>40</v>
      </c>
      <c r="H38" s="25" t="s">
        <v>60</v>
      </c>
      <c r="I38" s="25" t="s">
        <v>18</v>
      </c>
      <c r="J38" s="26" t="n">
        <v>1.5</v>
      </c>
      <c r="K38" s="26" t="n">
        <v>0</v>
      </c>
      <c r="L38" s="26" t="str">
        <f aca="false">IF($F38="","",IF($K38=0,"",$K38-$J38))</f>
        <v/>
      </c>
      <c r="M38" s="27" t="n">
        <v>0</v>
      </c>
      <c r="N38" s="28" t="n">
        <v>0</v>
      </c>
      <c r="O38" s="29"/>
      <c r="P38" s="1"/>
    </row>
    <row r="39" customFormat="false" ht="21" hidden="false" customHeight="true" outlineLevel="0" collapsed="false">
      <c r="A39" s="1"/>
      <c r="B39" s="30" t="n">
        <f aca="false">IF($F39="","",COUNTA($F$14:$F39))</f>
        <v>26</v>
      </c>
      <c r="C39" s="31" t="n">
        <v>46141</v>
      </c>
      <c r="D39" s="32" t="str">
        <f aca="false">IF($C39="","",CHOOSE(WEEKDAY($C39,2),"Mo","Di","Mi","Do","Fr","Sa","So"))</f>
        <v>Mi</v>
      </c>
      <c r="E39" s="33" t="s">
        <v>61</v>
      </c>
      <c r="F39" s="34" t="s">
        <v>81</v>
      </c>
      <c r="G39" s="33" t="s">
        <v>57</v>
      </c>
      <c r="H39" s="35" t="s">
        <v>45</v>
      </c>
      <c r="I39" s="35" t="s">
        <v>18</v>
      </c>
      <c r="J39" s="36" t="n">
        <v>2.5</v>
      </c>
      <c r="K39" s="36" t="n">
        <v>0</v>
      </c>
      <c r="L39" s="36" t="str">
        <f aca="false">IF($F39="","",IF($K39=0,"",$K39-$J39))</f>
        <v/>
      </c>
      <c r="M39" s="37" t="n">
        <v>350</v>
      </c>
      <c r="N39" s="38" t="n">
        <v>0</v>
      </c>
      <c r="O39" s="39"/>
      <c r="P39" s="1"/>
    </row>
    <row r="40" customFormat="false" ht="21" hidden="false" customHeight="true" outlineLevel="0" collapsed="false">
      <c r="A40" s="1"/>
      <c r="B40" s="20" t="n">
        <f aca="false">IF($F40="","",COUNTA($F$14:$F40))</f>
        <v>27</v>
      </c>
      <c r="C40" s="21" t="n">
        <v>46142</v>
      </c>
      <c r="D40" s="22" t="str">
        <f aca="false">IF($C40="","",CHOOSE(WEEKDAY($C40,2),"Mo","Di","Mi","Do","Fr","Sa","So"))</f>
        <v>Do</v>
      </c>
      <c r="E40" s="23" t="s">
        <v>38</v>
      </c>
      <c r="F40" s="24" t="s">
        <v>82</v>
      </c>
      <c r="G40" s="23" t="s">
        <v>44</v>
      </c>
      <c r="H40" s="25" t="s">
        <v>41</v>
      </c>
      <c r="I40" s="25" t="s">
        <v>18</v>
      </c>
      <c r="J40" s="26" t="n">
        <v>2</v>
      </c>
      <c r="K40" s="26" t="n">
        <v>0</v>
      </c>
      <c r="L40" s="26" t="str">
        <f aca="false">IF($F40="","",IF($K40=0,"",$K40-$J40))</f>
        <v/>
      </c>
      <c r="M40" s="27" t="n">
        <v>0</v>
      </c>
      <c r="N40" s="28" t="n">
        <v>0</v>
      </c>
      <c r="O40" s="29"/>
      <c r="P40" s="1"/>
    </row>
    <row r="41" customFormat="false" ht="21" hidden="false" customHeight="true" outlineLevel="0" collapsed="false">
      <c r="A41" s="1"/>
      <c r="B41" s="30" t="str">
        <f aca="false">IF($F41="","",COUNTA($F$14:$F41))</f>
        <v/>
      </c>
      <c r="C41" s="31"/>
      <c r="D41" s="32" t="str">
        <f aca="false">IF($C41="","",CHOOSE(WEEKDAY($C41,2),"Mo","Di","Mi","Do","Fr","Sa","So"))</f>
        <v/>
      </c>
      <c r="E41" s="33"/>
      <c r="F41" s="34"/>
      <c r="G41" s="33"/>
      <c r="H41" s="35"/>
      <c r="I41" s="35"/>
      <c r="J41" s="36"/>
      <c r="K41" s="36"/>
      <c r="L41" s="36" t="str">
        <f aca="false">IF($F41="","",IF($K41=0,"",$K41-$J41))</f>
        <v/>
      </c>
      <c r="M41" s="37"/>
      <c r="N41" s="38"/>
      <c r="O41" s="39"/>
      <c r="P41" s="1"/>
    </row>
    <row r="42" customFormat="false" ht="21" hidden="false" customHeight="true" outlineLevel="0" collapsed="false">
      <c r="A42" s="1"/>
      <c r="B42" s="20" t="str">
        <f aca="false">IF($F42="","",COUNTA($F$14:$F42))</f>
        <v/>
      </c>
      <c r="C42" s="21"/>
      <c r="D42" s="22" t="str">
        <f aca="false">IF($C42="","",CHOOSE(WEEKDAY($C42,2),"Mo","Di","Mi","Do","Fr","Sa","So"))</f>
        <v/>
      </c>
      <c r="E42" s="23"/>
      <c r="F42" s="24"/>
      <c r="G42" s="23"/>
      <c r="H42" s="25"/>
      <c r="I42" s="25"/>
      <c r="J42" s="26"/>
      <c r="K42" s="26"/>
      <c r="L42" s="26" t="str">
        <f aca="false">IF($F42="","",IF($K42=0,"",$K42-$J42))</f>
        <v/>
      </c>
      <c r="M42" s="27"/>
      <c r="N42" s="28"/>
      <c r="O42" s="29"/>
      <c r="P42" s="1"/>
    </row>
    <row r="43" customFormat="false" ht="21" hidden="false" customHeight="true" outlineLevel="0" collapsed="false">
      <c r="A43" s="1"/>
      <c r="B43" s="30" t="str">
        <f aca="false">IF($F43="","",COUNTA($F$14:$F43))</f>
        <v/>
      </c>
      <c r="C43" s="31"/>
      <c r="D43" s="32" t="str">
        <f aca="false">IF($C43="","",CHOOSE(WEEKDAY($C43,2),"Mo","Di","Mi","Do","Fr","Sa","So"))</f>
        <v/>
      </c>
      <c r="E43" s="33"/>
      <c r="F43" s="34"/>
      <c r="G43" s="33"/>
      <c r="H43" s="35"/>
      <c r="I43" s="35"/>
      <c r="J43" s="36"/>
      <c r="K43" s="36"/>
      <c r="L43" s="36" t="str">
        <f aca="false">IF($F43="","",IF($K43=0,"",$K43-$J43))</f>
        <v/>
      </c>
      <c r="M43" s="37"/>
      <c r="N43" s="38"/>
      <c r="O43" s="39"/>
      <c r="P43" s="1"/>
    </row>
    <row r="44" customFormat="false" ht="21" hidden="false" customHeight="true" outlineLevel="0" collapsed="false">
      <c r="A44" s="1"/>
      <c r="B44" s="20" t="str">
        <f aca="false">IF($F44="","",COUNTA($F$14:$F44))</f>
        <v/>
      </c>
      <c r="C44" s="21"/>
      <c r="D44" s="22" t="str">
        <f aca="false">IF($C44="","",CHOOSE(WEEKDAY($C44,2),"Mo","Di","Mi","Do","Fr","Sa","So"))</f>
        <v/>
      </c>
      <c r="E44" s="23"/>
      <c r="F44" s="24"/>
      <c r="G44" s="23"/>
      <c r="H44" s="25"/>
      <c r="I44" s="25"/>
      <c r="J44" s="26"/>
      <c r="K44" s="26"/>
      <c r="L44" s="26" t="str">
        <f aca="false">IF($F44="","",IF($K44=0,"",$K44-$J44))</f>
        <v/>
      </c>
      <c r="M44" s="27"/>
      <c r="N44" s="28"/>
      <c r="O44" s="29"/>
      <c r="P44" s="1"/>
    </row>
    <row r="45" customFormat="false" ht="21" hidden="false" customHeight="true" outlineLevel="0" collapsed="false">
      <c r="A45" s="1"/>
      <c r="B45" s="30" t="str">
        <f aca="false">IF($F45="","",COUNTA($F$14:$F45))</f>
        <v/>
      </c>
      <c r="C45" s="31"/>
      <c r="D45" s="32" t="str">
        <f aca="false">IF($C45="","",CHOOSE(WEEKDAY($C45,2),"Mo","Di","Mi","Do","Fr","Sa","So"))</f>
        <v/>
      </c>
      <c r="E45" s="33"/>
      <c r="F45" s="34"/>
      <c r="G45" s="33"/>
      <c r="H45" s="35"/>
      <c r="I45" s="35"/>
      <c r="J45" s="36"/>
      <c r="K45" s="36"/>
      <c r="L45" s="36" t="str">
        <f aca="false">IF($F45="","",IF($K45=0,"",$K45-$J45))</f>
        <v/>
      </c>
      <c r="M45" s="37"/>
      <c r="N45" s="38"/>
      <c r="O45" s="39"/>
      <c r="P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</sheetData>
  <autoFilter ref="B13:O45"/>
  <mergeCells count="29">
    <mergeCell ref="B2:H2"/>
    <mergeCell ref="K2:O2"/>
    <mergeCell ref="B3:H3"/>
    <mergeCell ref="K3:O3"/>
    <mergeCell ref="B6:C6"/>
    <mergeCell ref="D6:F6"/>
    <mergeCell ref="G6:H6"/>
    <mergeCell ref="I6:J6"/>
    <mergeCell ref="K6:O6"/>
    <mergeCell ref="B7:C7"/>
    <mergeCell ref="D7:F7"/>
    <mergeCell ref="G7:H7"/>
    <mergeCell ref="I7:J7"/>
    <mergeCell ref="K7:O7"/>
    <mergeCell ref="B9:H9"/>
    <mergeCell ref="B10:D10"/>
    <mergeCell ref="E10:F10"/>
    <mergeCell ref="G10:H10"/>
    <mergeCell ref="I10:J10"/>
    <mergeCell ref="K10:L10"/>
    <mergeCell ref="M10:N10"/>
    <mergeCell ref="B11:D11"/>
    <mergeCell ref="E11:F11"/>
    <mergeCell ref="G11:H11"/>
    <mergeCell ref="I11:J11"/>
    <mergeCell ref="K11:L11"/>
    <mergeCell ref="M11:N11"/>
    <mergeCell ref="B12:F12"/>
    <mergeCell ref="K12:O12"/>
  </mergeCells>
  <conditionalFormatting sqref="I14:I45">
    <cfRule type="cellIs" priority="2" operator="equal" aboveAverage="0" equalAverage="0" bottom="0" percent="0" rank="0" text="" dxfId="16">
      <formula>"Erledigt"</formula>
    </cfRule>
    <cfRule type="cellIs" priority="3" operator="equal" aboveAverage="0" equalAverage="0" bottom="0" percent="0" rank="0" text="" dxfId="17">
      <formula>"In Arbeit"</formula>
    </cfRule>
    <cfRule type="cellIs" priority="4" operator="equal" aboveAverage="0" equalAverage="0" bottom="0" percent="0" rank="0" text="" dxfId="18">
      <formula>"Offen"</formula>
    </cfRule>
    <cfRule type="cellIs" priority="5" operator="equal" aboveAverage="0" equalAverage="0" bottom="0" percent="0" rank="0" text="" dxfId="19">
      <formula>"Zurückgestellt"</formula>
    </cfRule>
  </conditionalFormatting>
  <conditionalFormatting sqref="H14:H45">
    <cfRule type="cellIs" priority="6" operator="equal" aboveAverage="0" equalAverage="0" bottom="0" percent="0" rank="0" text="" dxfId="20">
      <formula>"Hoch"</formula>
    </cfRule>
    <cfRule type="cellIs" priority="7" operator="equal" aboveAverage="0" equalAverage="0" bottom="0" percent="0" rank="0" text="" dxfId="21">
      <formula>"Mittel"</formula>
    </cfRule>
    <cfRule type="cellIs" priority="8" operator="equal" aboveAverage="0" equalAverage="0" bottom="0" percent="0" rank="0" text="" dxfId="22">
      <formula>"Niedrig"</formula>
    </cfRule>
  </conditionalFormatting>
  <conditionalFormatting sqref="D14:D45">
    <cfRule type="expression" priority="9" aboveAverage="0" equalAverage="0" bottom="0" percent="0" rank="0" text="" dxfId="23">
      <formula>WEEKDAY($C14,2)&gt;5</formula>
    </cfRule>
  </conditionalFormatting>
  <conditionalFormatting sqref="L14:L45">
    <cfRule type="cellIs" priority="10" operator="greaterThan" aboveAverage="0" equalAverage="0" bottom="0" percent="0" rank="0" text="" dxfId="20">
      <formula>0</formula>
    </cfRule>
    <cfRule type="cellIs" priority="11" operator="lessThan" aboveAverage="0" equalAverage="0" bottom="0" percent="0" rank="0" text="" dxfId="24">
      <formula>0</formula>
    </cfRule>
  </conditionalFormatting>
  <conditionalFormatting sqref="N14:N45">
    <cfRule type="dataBar" priority="12">
      <dataBar showValue="1" minLength="10" maxLength="90">
        <cfvo type="num" val="0"/>
        <cfvo type="num" val="1"/>
        <color rgb="FF2E5A78"/>
      </dataBar>
      <extLst>
        <ext xmlns:x14="http://schemas.microsoft.com/office/spreadsheetml/2009/9/main" uri="{B025F937-C7B1-47D3-B67F-A62EFF666E3E}">
          <x14:id>{A0E780E9-B63B-47F1-BE8D-97276E51E214}</x14:id>
        </ext>
      </extLst>
    </cfRule>
  </conditionalFormatting>
  <dataValidations count="5">
    <dataValidation allowBlank="true" error="Bitte einen Wert aus der Liste wählen." errorStyle="stop" errorTitle="Ungültige Eingabe" operator="between" prompt="Aus dem Dropdown auswählen" showDropDown="false" showErrorMessage="false" showInputMessage="false" sqref="E14:E45" type="list">
      <formula1>Listen!$B$7:$B$15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false" showInputMessage="false" sqref="G14:G45" type="list">
      <formula1>Listen!$D$7:$D$12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false" showInputMessage="false" sqref="H14:H45" type="list">
      <formula1>Listen!$F$7:$F$9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false" showInputMessage="false" sqref="I14:I45" type="list">
      <formula1>Listen!$H$7:$H$10</formula1>
      <formula2>0</formula2>
    </dataValidation>
    <dataValidation allowBlank="true" error="Fortschritt zwischen 0 % und 100 % eingeben." errorStyle="stop" errorTitle="Ungültiger Wert" operator="between" showDropDown="false" showErrorMessage="false" showInputMessage="false" sqref="N14:N45" type="decimal">
      <formula1>0</formula1>
      <formula2>1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0E780E9-B63B-47F1-BE8D-97276E51E214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E5A78"/>
              <x14:axisColor rgb="FF000000"/>
            </x14:dataBar>
          </x14:cfRule>
          <xm:sqref>N14:N45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2.5"/>
    <col collapsed="false" customWidth="true" hidden="false" outlineLevel="0" max="8" min="8" style="0" width="18"/>
    <col collapsed="false" customWidth="true" hidden="false" outlineLevel="0" max="11" min="9" style="0" width="11"/>
    <col collapsed="false" customWidth="true" hidden="false" outlineLevel="0" max="12" min="12" style="0" width="2.4"/>
  </cols>
  <sheetData>
    <row r="1" customFormat="false" ht="15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1"/>
      <c r="B2" s="40" t="s">
        <v>83</v>
      </c>
      <c r="C2" s="40"/>
      <c r="D2" s="40"/>
      <c r="E2" s="40"/>
      <c r="F2" s="40"/>
      <c r="G2" s="1"/>
      <c r="H2" s="41" t="s">
        <v>84</v>
      </c>
      <c r="I2" s="41"/>
      <c r="J2" s="41"/>
      <c r="K2" s="41"/>
      <c r="L2" s="1"/>
    </row>
    <row r="3" customFormat="false" ht="15" hidden="false" customHeight="false" outlineLevel="0" collapsed="false">
      <c r="A3" s="1"/>
      <c r="B3" s="4" t="s">
        <v>85</v>
      </c>
      <c r="C3" s="4"/>
      <c r="D3" s="4"/>
      <c r="E3" s="4"/>
      <c r="F3" s="4"/>
      <c r="G3" s="1"/>
      <c r="H3" s="5" t="s">
        <v>86</v>
      </c>
      <c r="I3" s="5"/>
      <c r="J3" s="5"/>
      <c r="K3" s="5"/>
      <c r="L3" s="1"/>
    </row>
    <row r="4" customFormat="false" ht="3" hidden="false" customHeight="true" outlineLevel="0" collapsed="false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1"/>
    </row>
    <row r="5" customFormat="false" ht="7.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15" hidden="false" customHeight="false" outlineLevel="0" collapsed="false">
      <c r="A6" s="1"/>
      <c r="B6" s="42" t="s">
        <v>87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25.5" hidden="false" customHeight="true" outlineLevel="0" collapsed="false">
      <c r="A7" s="1"/>
      <c r="B7" s="10" t="n">
        <f aca="false">COUNTA(Monatsplan!F14:F45)</f>
        <v>27</v>
      </c>
      <c r="C7" s="10"/>
      <c r="D7" s="43" t="n">
        <f aca="false">COUNTIF(Monatsplan!I14:I45,"Erledigt")</f>
        <v>7</v>
      </c>
      <c r="E7" s="43"/>
      <c r="F7" s="1"/>
      <c r="G7" s="1"/>
      <c r="H7" s="44" t="n">
        <f aca="false">COUNTIF(Monatsplan!I14:I45,"In Arbeit")</f>
        <v>7</v>
      </c>
      <c r="I7" s="44"/>
      <c r="J7" s="45" t="n">
        <f aca="false">COUNTIF(Monatsplan!I14:I45,"Offen")</f>
        <v>12</v>
      </c>
      <c r="K7" s="45"/>
      <c r="L7" s="1"/>
    </row>
    <row r="8" customFormat="false" ht="15" hidden="false" customHeight="true" outlineLevel="0" collapsed="false">
      <c r="A8" s="1"/>
      <c r="B8" s="17" t="s">
        <v>15</v>
      </c>
      <c r="C8" s="17"/>
      <c r="D8" s="17" t="s">
        <v>16</v>
      </c>
      <c r="E8" s="17"/>
      <c r="F8" s="1"/>
      <c r="G8" s="1"/>
      <c r="H8" s="17" t="s">
        <v>17</v>
      </c>
      <c r="I8" s="17"/>
      <c r="J8" s="17" t="s">
        <v>18</v>
      </c>
      <c r="K8" s="17"/>
      <c r="L8" s="1"/>
    </row>
    <row r="9" customFormat="false" ht="6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customFormat="false" ht="25.5" hidden="false" customHeight="true" outlineLevel="0" collapsed="false">
      <c r="A10" s="1"/>
      <c r="B10" s="46" t="n">
        <f aca="false">IFERROR(COUNTIF(Monatsplan!I14:I45,"Erledigt")/COUNTA(Monatsplan!F14:F45),0)</f>
        <v>0.259259259259259</v>
      </c>
      <c r="C10" s="46"/>
      <c r="D10" s="46" t="n">
        <f aca="false">IFERROR(AVERAGEIF(Monatsplan!F14:F45,"&lt;&gt;",Monatsplan!N14:N45),0)</f>
        <v>0.396296296296296</v>
      </c>
      <c r="E10" s="46"/>
      <c r="F10" s="1"/>
      <c r="G10" s="1"/>
      <c r="H10" s="47" t="n">
        <f aca="false">SUM(Monatsplan!K14:K45)</f>
        <v>26</v>
      </c>
      <c r="I10" s="47"/>
      <c r="J10" s="48" t="n">
        <f aca="false">SUM(Monatsplan!M14:M45)</f>
        <v>1550</v>
      </c>
      <c r="K10" s="48"/>
      <c r="L10" s="1"/>
    </row>
    <row r="11" customFormat="false" ht="15" hidden="false" customHeight="true" outlineLevel="0" collapsed="false">
      <c r="A11" s="1"/>
      <c r="B11" s="17" t="s">
        <v>88</v>
      </c>
      <c r="C11" s="17"/>
      <c r="D11" s="17" t="s">
        <v>19</v>
      </c>
      <c r="E11" s="17"/>
      <c r="F11" s="1"/>
      <c r="G11" s="1"/>
      <c r="H11" s="17" t="s">
        <v>20</v>
      </c>
      <c r="I11" s="17"/>
      <c r="J11" s="17" t="s">
        <v>21</v>
      </c>
      <c r="K11" s="17"/>
      <c r="L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customFormat="false" ht="15" hidden="false" customHeight="false" outlineLevel="0" collapsed="false">
      <c r="A13" s="1"/>
      <c r="B13" s="42" t="s">
        <v>89</v>
      </c>
      <c r="C13" s="1"/>
      <c r="D13" s="1"/>
      <c r="E13" s="1"/>
      <c r="F13" s="1"/>
      <c r="G13" s="1"/>
      <c r="H13" s="42" t="s">
        <v>90</v>
      </c>
      <c r="I13" s="1"/>
      <c r="J13" s="1"/>
      <c r="K13" s="1"/>
      <c r="L13" s="1"/>
    </row>
    <row r="14" customFormat="false" ht="15" hidden="false" customHeight="false" outlineLevel="0" collapsed="false">
      <c r="A14" s="1"/>
      <c r="B14" s="49" t="s">
        <v>91</v>
      </c>
      <c r="C14" s="50" t="s">
        <v>92</v>
      </c>
      <c r="D14" s="50" t="s">
        <v>93</v>
      </c>
      <c r="E14" s="50" t="s">
        <v>94</v>
      </c>
      <c r="F14" s="51" t="s">
        <v>95</v>
      </c>
      <c r="G14" s="1"/>
      <c r="H14" s="49" t="s">
        <v>96</v>
      </c>
      <c r="I14" s="50" t="s">
        <v>92</v>
      </c>
      <c r="J14" s="50" t="s">
        <v>97</v>
      </c>
      <c r="K14" s="1"/>
      <c r="L14" s="1"/>
    </row>
    <row r="15" customFormat="false" ht="15.75" hidden="false" customHeight="true" outlineLevel="0" collapsed="false">
      <c r="A15" s="1"/>
      <c r="B15" s="23" t="str">
        <f aca="false">Listen!B7</f>
        <v>Strategie</v>
      </c>
      <c r="C15" s="52" t="n">
        <f aca="false">COUNTIF(Monatsplan!$E$14:$E$45,$B15)</f>
        <v>4</v>
      </c>
      <c r="D15" s="26" t="n">
        <f aca="false">SUMIF(Monatsplan!$E$14:$E$45,$B15,Monatsplan!$J$14:$J$45)</f>
        <v>11.5</v>
      </c>
      <c r="E15" s="26" t="n">
        <f aca="false">SUMIF(Monatsplan!$E$14:$E$45,$B15,Monatsplan!$K$14:$K$45)</f>
        <v>5</v>
      </c>
      <c r="F15" s="53" t="n">
        <f aca="false">SUMIF(Monatsplan!$E$14:$E$45,$B15,Monatsplan!$M$14:$M$45)</f>
        <v>0</v>
      </c>
      <c r="G15" s="1"/>
      <c r="H15" s="23" t="str">
        <f aca="false">Listen!H7</f>
        <v>Offen</v>
      </c>
      <c r="I15" s="52" t="n">
        <f aca="false">COUNTIF(Monatsplan!$I$14:$I$45,$H15)</f>
        <v>12</v>
      </c>
      <c r="J15" s="28" t="n">
        <f aca="false">IFERROR(I15/COUNTA(Monatsplan!$F$14:$F$45),0)</f>
        <v>0.444444444444444</v>
      </c>
      <c r="K15" s="1"/>
      <c r="L15" s="1"/>
    </row>
    <row r="16" customFormat="false" ht="15.75" hidden="false" customHeight="true" outlineLevel="0" collapsed="false">
      <c r="A16" s="1"/>
      <c r="B16" s="33" t="str">
        <f aca="false">Listen!B8</f>
        <v>Vertrieb</v>
      </c>
      <c r="C16" s="54" t="n">
        <f aca="false">COUNTIF(Monatsplan!$E$14:$E$45,$B16)</f>
        <v>3</v>
      </c>
      <c r="D16" s="36" t="n">
        <f aca="false">SUMIF(Monatsplan!$E$14:$E$45,$B16,Monatsplan!$J$14:$J$45)</f>
        <v>7.5</v>
      </c>
      <c r="E16" s="36" t="n">
        <f aca="false">SUMIF(Monatsplan!$E$14:$E$45,$B16,Monatsplan!$K$14:$K$45)</f>
        <v>1.5</v>
      </c>
      <c r="F16" s="55" t="n">
        <f aca="false">SUMIF(Monatsplan!$E$14:$E$45,$B16,Monatsplan!$M$14:$M$45)</f>
        <v>0</v>
      </c>
      <c r="G16" s="1"/>
      <c r="H16" s="33" t="str">
        <f aca="false">Listen!H8</f>
        <v>In Arbeit</v>
      </c>
      <c r="I16" s="54" t="n">
        <f aca="false">COUNTIF(Monatsplan!$I$14:$I$45,$H16)</f>
        <v>7</v>
      </c>
      <c r="J16" s="38" t="n">
        <f aca="false">IFERROR(I16/COUNTA(Monatsplan!$F$14:$F$45),0)</f>
        <v>0.259259259259259</v>
      </c>
      <c r="K16" s="1"/>
      <c r="L16" s="1"/>
    </row>
    <row r="17" customFormat="false" ht="15.75" hidden="false" customHeight="true" outlineLevel="0" collapsed="false">
      <c r="A17" s="1"/>
      <c r="B17" s="23" t="str">
        <f aca="false">Listen!B9</f>
        <v>Marketing</v>
      </c>
      <c r="C17" s="52" t="n">
        <f aca="false">COUNTIF(Monatsplan!$E$14:$E$45,$B17)</f>
        <v>3</v>
      </c>
      <c r="D17" s="26" t="n">
        <f aca="false">SUMIF(Monatsplan!$E$14:$E$45,$B17,Monatsplan!$J$14:$J$45)</f>
        <v>6.5</v>
      </c>
      <c r="E17" s="26" t="n">
        <f aca="false">SUMIF(Monatsplan!$E$14:$E$45,$B17,Monatsplan!$K$14:$K$45)</f>
        <v>4.5</v>
      </c>
      <c r="F17" s="53" t="n">
        <f aca="false">SUMIF(Monatsplan!$E$14:$E$45,$B17,Monatsplan!$M$14:$M$45)</f>
        <v>1200</v>
      </c>
      <c r="G17" s="1"/>
      <c r="H17" s="23" t="str">
        <f aca="false">Listen!H9</f>
        <v>Erledigt</v>
      </c>
      <c r="I17" s="52" t="n">
        <f aca="false">COUNTIF(Monatsplan!$I$14:$I$45,$H17)</f>
        <v>7</v>
      </c>
      <c r="J17" s="28" t="n">
        <f aca="false">IFERROR(I17/COUNTA(Monatsplan!$F$14:$F$45),0)</f>
        <v>0.259259259259259</v>
      </c>
      <c r="K17" s="1"/>
      <c r="L17" s="1"/>
    </row>
    <row r="18" customFormat="false" ht="15.75" hidden="false" customHeight="true" outlineLevel="0" collapsed="false">
      <c r="A18" s="1"/>
      <c r="B18" s="33" t="str">
        <f aca="false">Listen!B10</f>
        <v>Finanzen</v>
      </c>
      <c r="C18" s="54" t="n">
        <f aca="false">COUNTIF(Monatsplan!$E$14:$E$45,$B18)</f>
        <v>4</v>
      </c>
      <c r="D18" s="36" t="n">
        <f aca="false">SUMIF(Monatsplan!$E$14:$E$45,$B18,Monatsplan!$J$14:$J$45)</f>
        <v>11.5</v>
      </c>
      <c r="E18" s="36" t="n">
        <f aca="false">SUMIF(Monatsplan!$E$14:$E$45,$B18,Monatsplan!$K$14:$K$45)</f>
        <v>5.5</v>
      </c>
      <c r="F18" s="55" t="n">
        <f aca="false">SUMIF(Monatsplan!$E$14:$E$45,$B18,Monatsplan!$M$14:$M$45)</f>
        <v>0</v>
      </c>
      <c r="G18" s="1"/>
      <c r="H18" s="33" t="str">
        <f aca="false">Listen!H10</f>
        <v>Zurückgestellt</v>
      </c>
      <c r="I18" s="54" t="n">
        <f aca="false">COUNTIF(Monatsplan!$I$14:$I$45,$H18)</f>
        <v>1</v>
      </c>
      <c r="J18" s="38" t="n">
        <f aca="false">IFERROR(I18/COUNTA(Monatsplan!$F$14:$F$45),0)</f>
        <v>0.037037037037037</v>
      </c>
      <c r="K18" s="1"/>
      <c r="L18" s="1"/>
    </row>
    <row r="19" customFormat="false" ht="15.75" hidden="false" customHeight="true" outlineLevel="0" collapsed="false">
      <c r="A19" s="1"/>
      <c r="B19" s="23" t="str">
        <f aca="false">Listen!B11</f>
        <v>Personal</v>
      </c>
      <c r="C19" s="52" t="n">
        <f aca="false">COUNTIF(Monatsplan!$E$14:$E$45,$B19)</f>
        <v>3</v>
      </c>
      <c r="D19" s="26" t="n">
        <f aca="false">SUMIF(Monatsplan!$E$14:$E$45,$B19,Monatsplan!$J$14:$J$45)</f>
        <v>5</v>
      </c>
      <c r="E19" s="26" t="n">
        <f aca="false">SUMIF(Monatsplan!$E$14:$E$45,$B19,Monatsplan!$K$14:$K$45)</f>
        <v>0</v>
      </c>
      <c r="F19" s="53" t="n">
        <f aca="false">SUMIF(Monatsplan!$E$14:$E$45,$B19,Monatsplan!$M$14:$M$45)</f>
        <v>0</v>
      </c>
      <c r="G19" s="1"/>
      <c r="H19" s="1"/>
      <c r="I19" s="1"/>
      <c r="J19" s="1"/>
      <c r="K19" s="1"/>
      <c r="L19" s="1"/>
    </row>
    <row r="20" customFormat="false" ht="15.75" hidden="false" customHeight="true" outlineLevel="0" collapsed="false">
      <c r="A20" s="1"/>
      <c r="B20" s="33" t="str">
        <f aca="false">Listen!B12</f>
        <v>IT</v>
      </c>
      <c r="C20" s="54" t="n">
        <f aca="false">COUNTIF(Monatsplan!$E$14:$E$45,$B20)</f>
        <v>3</v>
      </c>
      <c r="D20" s="36" t="n">
        <f aca="false">SUMIF(Monatsplan!$E$14:$E$45,$B20,Monatsplan!$J$14:$J$45)</f>
        <v>9</v>
      </c>
      <c r="E20" s="36" t="n">
        <f aca="false">SUMIF(Monatsplan!$E$14:$E$45,$B20,Monatsplan!$K$14:$K$45)</f>
        <v>7</v>
      </c>
      <c r="F20" s="55" t="n">
        <f aca="false">SUMIF(Monatsplan!$E$14:$E$45,$B20,Monatsplan!$M$14:$M$45)</f>
        <v>0</v>
      </c>
      <c r="G20" s="1"/>
      <c r="H20" s="1"/>
      <c r="I20" s="1"/>
      <c r="J20" s="1"/>
      <c r="K20" s="1"/>
      <c r="L20" s="1"/>
    </row>
    <row r="21" customFormat="false" ht="15.75" hidden="false" customHeight="true" outlineLevel="0" collapsed="false">
      <c r="A21" s="1"/>
      <c r="B21" s="23" t="str">
        <f aca="false">Listen!B13</f>
        <v>Betrieb</v>
      </c>
      <c r="C21" s="52" t="n">
        <f aca="false">COUNTIF(Monatsplan!$E$14:$E$45,$B21)</f>
        <v>4</v>
      </c>
      <c r="D21" s="26" t="n">
        <f aca="false">SUMIF(Monatsplan!$E$14:$E$45,$B21,Monatsplan!$J$14:$J$45)</f>
        <v>8.5</v>
      </c>
      <c r="E21" s="26" t="n">
        <f aca="false">SUMIF(Monatsplan!$E$14:$E$45,$B21,Monatsplan!$K$14:$K$45)</f>
        <v>1</v>
      </c>
      <c r="F21" s="53" t="n">
        <f aca="false">SUMIF(Monatsplan!$E$14:$E$45,$B21,Monatsplan!$M$14:$M$45)</f>
        <v>350</v>
      </c>
      <c r="G21" s="1"/>
      <c r="H21" s="42" t="s">
        <v>98</v>
      </c>
      <c r="I21" s="1"/>
      <c r="J21" s="1"/>
      <c r="K21" s="1"/>
      <c r="L21" s="1"/>
    </row>
    <row r="22" customFormat="false" ht="15.75" hidden="false" customHeight="true" outlineLevel="0" collapsed="false">
      <c r="A22" s="1"/>
      <c r="B22" s="33" t="str">
        <f aca="false">Listen!B14</f>
        <v>Kommunikation</v>
      </c>
      <c r="C22" s="54" t="n">
        <f aca="false">COUNTIF(Monatsplan!$E$14:$E$45,$B22)</f>
        <v>3</v>
      </c>
      <c r="D22" s="36" t="n">
        <f aca="false">SUMIF(Monatsplan!$E$14:$E$45,$B22,Monatsplan!$J$14:$J$45)</f>
        <v>3.5</v>
      </c>
      <c r="E22" s="36" t="n">
        <f aca="false">SUMIF(Monatsplan!$E$14:$E$45,$B22,Monatsplan!$K$14:$K$45)</f>
        <v>1.5</v>
      </c>
      <c r="F22" s="55" t="n">
        <f aca="false">SUMIF(Monatsplan!$E$14:$E$45,$B22,Monatsplan!$M$14:$M$45)</f>
        <v>0</v>
      </c>
      <c r="G22" s="1"/>
      <c r="H22" s="49" t="s">
        <v>99</v>
      </c>
      <c r="I22" s="50" t="s">
        <v>92</v>
      </c>
      <c r="J22" s="50" t="s">
        <v>97</v>
      </c>
      <c r="K22" s="1"/>
      <c r="L22" s="1"/>
    </row>
    <row r="23" customFormat="false" ht="15.75" hidden="false" customHeight="true" outlineLevel="0" collapsed="false">
      <c r="A23" s="1"/>
      <c r="B23" s="23" t="str">
        <f aca="false">Listen!B15</f>
        <v>Sonstiges</v>
      </c>
      <c r="C23" s="52" t="n">
        <f aca="false">COUNTIF(Monatsplan!$E$14:$E$45,$B23)</f>
        <v>0</v>
      </c>
      <c r="D23" s="26" t="n">
        <f aca="false">SUMIF(Monatsplan!$E$14:$E$45,$B23,Monatsplan!$J$14:$J$45)</f>
        <v>0</v>
      </c>
      <c r="E23" s="26" t="n">
        <f aca="false">SUMIF(Monatsplan!$E$14:$E$45,$B23,Monatsplan!$K$14:$K$45)</f>
        <v>0</v>
      </c>
      <c r="F23" s="53" t="n">
        <f aca="false">SUMIF(Monatsplan!$E$14:$E$45,$B23,Monatsplan!$M$14:$M$45)</f>
        <v>0</v>
      </c>
      <c r="G23" s="1"/>
      <c r="H23" s="23" t="str">
        <f aca="false">Listen!F7</f>
        <v>Hoch</v>
      </c>
      <c r="I23" s="52" t="n">
        <f aca="false">COUNTIF(Monatsplan!$H$14:$H$45,$H23)</f>
        <v>11</v>
      </c>
      <c r="J23" s="28" t="n">
        <f aca="false">IFERROR(I23/COUNTA(Monatsplan!$F$14:$F$45),0)</f>
        <v>0.407407407407407</v>
      </c>
      <c r="K23" s="1"/>
      <c r="L23" s="1"/>
    </row>
    <row r="24" customFormat="false" ht="15.75" hidden="false" customHeight="true" outlineLevel="0" collapsed="false">
      <c r="A24" s="1"/>
      <c r="B24" s="56" t="s">
        <v>100</v>
      </c>
      <c r="C24" s="57" t="n">
        <f aca="false">SUM(C15:C23)</f>
        <v>27</v>
      </c>
      <c r="D24" s="58" t="n">
        <f aca="false">SUM(D15:D23)</f>
        <v>63</v>
      </c>
      <c r="E24" s="58" t="n">
        <f aca="false">SUM(E15:E23)</f>
        <v>26</v>
      </c>
      <c r="F24" s="59" t="n">
        <f aca="false">SUM(F15:F23)</f>
        <v>1550</v>
      </c>
      <c r="G24" s="1"/>
      <c r="H24" s="33" t="str">
        <f aca="false">Listen!F8</f>
        <v>Mittel</v>
      </c>
      <c r="I24" s="54" t="n">
        <f aca="false">COUNTIF(Monatsplan!$H$14:$H$45,$H24)</f>
        <v>12</v>
      </c>
      <c r="J24" s="38" t="n">
        <f aca="false">IFERROR(I24/COUNTA(Monatsplan!$F$14:$F$45),0)</f>
        <v>0.444444444444444</v>
      </c>
      <c r="K24" s="1"/>
      <c r="L24" s="1"/>
    </row>
    <row r="25" customFormat="false" ht="15.75" hidden="false" customHeight="true" outlineLevel="0" collapsed="false">
      <c r="A25" s="1"/>
      <c r="B25" s="1"/>
      <c r="C25" s="1"/>
      <c r="D25" s="1"/>
      <c r="E25" s="1"/>
      <c r="F25" s="1"/>
      <c r="G25" s="1"/>
      <c r="H25" s="23" t="str">
        <f aca="false">Listen!F9</f>
        <v>Niedrig</v>
      </c>
      <c r="I25" s="52" t="n">
        <f aca="false">COUNTIF(Monatsplan!$H$14:$H$45,$H25)</f>
        <v>4</v>
      </c>
      <c r="J25" s="28" t="n">
        <f aca="false">IFERROR(I25/COUNTA(Monatsplan!$F$14:$F$45),0)</f>
        <v>0.148148148148148</v>
      </c>
      <c r="K25" s="1"/>
      <c r="L25" s="1"/>
    </row>
    <row r="26" customFormat="false" ht="15" hidden="false" customHeight="false" outlineLevel="0" collapsed="false">
      <c r="A26" s="1"/>
      <c r="B26" s="42" t="s">
        <v>101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customFormat="false" ht="15" hidden="false" customHeight="false" outlineLevel="0" collapsed="false">
      <c r="A27" s="1"/>
      <c r="B27" s="49" t="s">
        <v>102</v>
      </c>
      <c r="C27" s="50" t="s">
        <v>92</v>
      </c>
      <c r="D27" s="50" t="s">
        <v>94</v>
      </c>
      <c r="E27" s="51" t="s">
        <v>95</v>
      </c>
      <c r="F27" s="1"/>
      <c r="G27" s="1"/>
      <c r="H27" s="1"/>
      <c r="I27" s="1"/>
      <c r="J27" s="1"/>
      <c r="K27" s="1"/>
      <c r="L27" s="1"/>
    </row>
    <row r="28" customFormat="false" ht="15.75" hidden="false" customHeight="true" outlineLevel="0" collapsed="false">
      <c r="A28" s="1"/>
      <c r="B28" s="23" t="str">
        <f aca="false">Listen!D7</f>
        <v>C. Adler</v>
      </c>
      <c r="C28" s="52" t="n">
        <f aca="false">COUNTIF(Monatsplan!$G$14:$G$45,$B28)</f>
        <v>5</v>
      </c>
      <c r="D28" s="26" t="n">
        <f aca="false">SUMIF(Monatsplan!$G$14:$G$45,$B28,Monatsplan!$K$14:$K$45)</f>
        <v>5</v>
      </c>
      <c r="E28" s="53" t="n">
        <f aca="false">SUMIF(Monatsplan!$G$14:$G$45,$B28,Monatsplan!$M$14:$M$45)</f>
        <v>0</v>
      </c>
      <c r="F28" s="1"/>
      <c r="G28" s="1"/>
      <c r="H28" s="1"/>
      <c r="I28" s="1"/>
      <c r="J28" s="1"/>
      <c r="K28" s="1"/>
      <c r="L28" s="1"/>
    </row>
    <row r="29" customFormat="false" ht="15.75" hidden="false" customHeight="true" outlineLevel="0" collapsed="false">
      <c r="A29" s="1"/>
      <c r="B29" s="33" t="str">
        <f aca="false">Listen!D8</f>
        <v>R. Frei</v>
      </c>
      <c r="C29" s="54" t="n">
        <f aca="false">COUNTIF(Monatsplan!$G$14:$G$45,$B29)</f>
        <v>5</v>
      </c>
      <c r="D29" s="36" t="n">
        <f aca="false">SUMIF(Monatsplan!$G$14:$G$45,$B29,Monatsplan!$K$14:$K$45)</f>
        <v>2.5</v>
      </c>
      <c r="E29" s="55" t="n">
        <f aca="false">SUMIF(Monatsplan!$G$14:$G$45,$B29,Monatsplan!$M$14:$M$45)</f>
        <v>0</v>
      </c>
      <c r="F29" s="1"/>
      <c r="G29" s="1"/>
      <c r="H29" s="1"/>
      <c r="I29" s="1"/>
      <c r="J29" s="1"/>
      <c r="K29" s="1"/>
      <c r="L29" s="1"/>
    </row>
    <row r="30" customFormat="false" ht="15.75" hidden="false" customHeight="true" outlineLevel="0" collapsed="false">
      <c r="A30" s="1"/>
      <c r="B30" s="23" t="str">
        <f aca="false">Listen!D9</f>
        <v>J. Marquardt</v>
      </c>
      <c r="C30" s="52" t="n">
        <f aca="false">COUNTIF(Monatsplan!$G$14:$G$45,$B30)</f>
        <v>4</v>
      </c>
      <c r="D30" s="26" t="n">
        <f aca="false">SUMIF(Monatsplan!$G$14:$G$45,$B30,Monatsplan!$K$14:$K$45)</f>
        <v>5.5</v>
      </c>
      <c r="E30" s="53" t="n">
        <f aca="false">SUMIF(Monatsplan!$G$14:$G$45,$B30,Monatsplan!$M$14:$M$45)</f>
        <v>0</v>
      </c>
      <c r="F30" s="1"/>
      <c r="G30" s="1"/>
      <c r="H30" s="1"/>
      <c r="I30" s="1"/>
      <c r="J30" s="1"/>
      <c r="K30" s="1"/>
      <c r="L30" s="1"/>
    </row>
    <row r="31" customFormat="false" ht="15.75" hidden="false" customHeight="true" outlineLevel="0" collapsed="false">
      <c r="A31" s="1"/>
      <c r="B31" s="33" t="str">
        <f aca="false">Listen!D10</f>
        <v>P. Sommer</v>
      </c>
      <c r="C31" s="54" t="n">
        <f aca="false">COUNTIF(Monatsplan!$G$14:$G$45,$B31)</f>
        <v>6</v>
      </c>
      <c r="D31" s="36" t="n">
        <f aca="false">SUMIF(Monatsplan!$G$14:$G$45,$B31,Monatsplan!$K$14:$K$45)</f>
        <v>5</v>
      </c>
      <c r="E31" s="55" t="n">
        <f aca="false">SUMIF(Monatsplan!$G$14:$G$45,$B31,Monatsplan!$M$14:$M$45)</f>
        <v>1200</v>
      </c>
      <c r="F31" s="1"/>
      <c r="G31" s="1"/>
      <c r="H31" s="1"/>
      <c r="I31" s="1"/>
      <c r="J31" s="1"/>
      <c r="K31" s="1"/>
      <c r="L31" s="1"/>
    </row>
    <row r="32" customFormat="false" ht="15.75" hidden="false" customHeight="true" outlineLevel="0" collapsed="false">
      <c r="A32" s="1"/>
      <c r="B32" s="23" t="str">
        <f aca="false">Listen!D11</f>
        <v>D. Reuter</v>
      </c>
      <c r="C32" s="52" t="n">
        <f aca="false">COUNTIF(Monatsplan!$G$14:$G$45,$B32)</f>
        <v>5</v>
      </c>
      <c r="D32" s="26" t="n">
        <f aca="false">SUMIF(Monatsplan!$G$14:$G$45,$B32,Monatsplan!$K$14:$K$45)</f>
        <v>7</v>
      </c>
      <c r="E32" s="53" t="n">
        <f aca="false">SUMIF(Monatsplan!$G$14:$G$45,$B32,Monatsplan!$M$14:$M$45)</f>
        <v>350</v>
      </c>
      <c r="F32" s="1"/>
      <c r="G32" s="1"/>
      <c r="H32" s="1"/>
      <c r="I32" s="1"/>
      <c r="J32" s="1"/>
      <c r="K32" s="1"/>
      <c r="L32" s="1"/>
    </row>
    <row r="33" customFormat="false" ht="15.75" hidden="false" customHeight="true" outlineLevel="0" collapsed="false">
      <c r="A33" s="1"/>
      <c r="B33" s="33" t="str">
        <f aca="false">Listen!D12</f>
        <v>Team</v>
      </c>
      <c r="C33" s="54" t="n">
        <f aca="false">COUNTIF(Monatsplan!$G$14:$G$45,$B33)</f>
        <v>2</v>
      </c>
      <c r="D33" s="36" t="n">
        <f aca="false">SUMIF(Monatsplan!$G$14:$G$45,$B33,Monatsplan!$K$14:$K$45)</f>
        <v>1</v>
      </c>
      <c r="E33" s="55" t="n">
        <f aca="false">SUMIF(Monatsplan!$G$14:$G$45,$B33,Monatsplan!$M$14:$M$45)</f>
        <v>0</v>
      </c>
      <c r="F33" s="1"/>
      <c r="G33" s="1"/>
      <c r="H33" s="1"/>
      <c r="I33" s="1"/>
      <c r="J33" s="1"/>
      <c r="K33" s="1"/>
      <c r="L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mergeCells count="20">
    <mergeCell ref="B2:F2"/>
    <mergeCell ref="H2:K2"/>
    <mergeCell ref="B3:F3"/>
    <mergeCell ref="H3:K3"/>
    <mergeCell ref="B7:C7"/>
    <mergeCell ref="D7:E7"/>
    <mergeCell ref="H7:I7"/>
    <mergeCell ref="J7:K7"/>
    <mergeCell ref="B8:C8"/>
    <mergeCell ref="D8:E8"/>
    <mergeCell ref="H8:I8"/>
    <mergeCell ref="J8:K8"/>
    <mergeCell ref="B10:C10"/>
    <mergeCell ref="D10:E10"/>
    <mergeCell ref="H10:I10"/>
    <mergeCell ref="J10:K10"/>
    <mergeCell ref="B11:C11"/>
    <mergeCell ref="D11:E11"/>
    <mergeCell ref="H11:I11"/>
    <mergeCell ref="J11:K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20"/>
    <col collapsed="false" customWidth="true" hidden="false" outlineLevel="0" max="3" min="3" style="0" width="2.5"/>
    <col collapsed="false" customWidth="true" hidden="false" outlineLevel="0" max="4" min="4" style="0" width="18"/>
    <col collapsed="false" customWidth="true" hidden="false" outlineLevel="0" max="5" min="5" style="0" width="2.5"/>
    <col collapsed="false" customWidth="true" hidden="false" outlineLevel="0" max="6" min="6" style="0" width="14"/>
    <col collapsed="false" customWidth="true" hidden="false" outlineLevel="0" max="7" min="7" style="0" width="2.5"/>
    <col collapsed="false" customWidth="true" hidden="false" outlineLevel="0" max="8" min="8" style="0" width="18"/>
    <col collapsed="false" customWidth="true" hidden="false" outlineLevel="0" max="9" min="9" style="0" width="2.4"/>
  </cols>
  <sheetData>
    <row r="1" customFormat="false" ht="15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1"/>
      <c r="B2" s="60" t="s">
        <v>103</v>
      </c>
      <c r="C2" s="60"/>
      <c r="D2" s="60"/>
      <c r="E2" s="60"/>
      <c r="F2" s="60"/>
      <c r="G2" s="60"/>
      <c r="H2" s="60"/>
      <c r="I2" s="1"/>
    </row>
    <row r="3" customFormat="false" ht="15" hidden="false" customHeight="true" outlineLevel="0" collapsed="false">
      <c r="A3" s="1"/>
      <c r="B3" s="4" t="s">
        <v>104</v>
      </c>
      <c r="C3" s="4"/>
      <c r="D3" s="4"/>
      <c r="E3" s="4"/>
      <c r="F3" s="4"/>
      <c r="G3" s="4"/>
      <c r="H3" s="4"/>
      <c r="I3" s="1"/>
    </row>
    <row r="4" customFormat="false" ht="3" hidden="false" customHeight="true" outlineLevel="0" collapsed="false">
      <c r="A4" s="1"/>
      <c r="B4" s="6"/>
      <c r="C4" s="6"/>
      <c r="D4" s="6"/>
      <c r="E4" s="6"/>
      <c r="F4" s="6"/>
      <c r="G4" s="6"/>
      <c r="H4" s="6"/>
      <c r="I4" s="1"/>
    </row>
    <row r="5" customFormat="false" ht="7.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15" hidden="false" customHeight="false" outlineLevel="0" collapsed="false">
      <c r="A6" s="1"/>
      <c r="B6" s="50" t="s">
        <v>27</v>
      </c>
      <c r="C6" s="1"/>
      <c r="D6" s="50" t="s">
        <v>29</v>
      </c>
      <c r="E6" s="1"/>
      <c r="F6" s="50" t="s">
        <v>30</v>
      </c>
      <c r="G6" s="1"/>
      <c r="H6" s="50" t="s">
        <v>31</v>
      </c>
      <c r="I6" s="1"/>
    </row>
    <row r="7" customFormat="false" ht="15" hidden="false" customHeight="false" outlineLevel="0" collapsed="false">
      <c r="A7" s="1"/>
      <c r="B7" s="23" t="s">
        <v>38</v>
      </c>
      <c r="C7" s="1"/>
      <c r="D7" s="23" t="s">
        <v>40</v>
      </c>
      <c r="E7" s="1"/>
      <c r="F7" s="25" t="s">
        <v>41</v>
      </c>
      <c r="G7" s="1"/>
      <c r="H7" s="23" t="s">
        <v>18</v>
      </c>
      <c r="I7" s="1"/>
    </row>
    <row r="8" customFormat="false" ht="15" hidden="false" customHeight="false" outlineLevel="0" collapsed="false">
      <c r="A8" s="1"/>
      <c r="B8" s="33" t="s">
        <v>49</v>
      </c>
      <c r="C8" s="1"/>
      <c r="D8" s="33" t="s">
        <v>51</v>
      </c>
      <c r="E8" s="1"/>
      <c r="F8" s="35" t="s">
        <v>45</v>
      </c>
      <c r="G8" s="1"/>
      <c r="H8" s="33" t="s">
        <v>17</v>
      </c>
      <c r="I8" s="1"/>
    </row>
    <row r="9" customFormat="false" ht="15" hidden="false" customHeight="false" outlineLevel="0" collapsed="false">
      <c r="A9" s="1"/>
      <c r="B9" s="23" t="s">
        <v>52</v>
      </c>
      <c r="C9" s="1"/>
      <c r="D9" s="23" t="s">
        <v>48</v>
      </c>
      <c r="E9" s="1"/>
      <c r="F9" s="25" t="s">
        <v>60</v>
      </c>
      <c r="G9" s="1"/>
      <c r="H9" s="23" t="s">
        <v>16</v>
      </c>
      <c r="I9" s="1"/>
    </row>
    <row r="10" customFormat="false" ht="15" hidden="false" customHeight="false" outlineLevel="0" collapsed="false">
      <c r="A10" s="1"/>
      <c r="B10" s="33" t="s">
        <v>46</v>
      </c>
      <c r="C10" s="1"/>
      <c r="D10" s="33" t="s">
        <v>54</v>
      </c>
      <c r="E10" s="1"/>
      <c r="F10" s="35"/>
      <c r="G10" s="1"/>
      <c r="H10" s="33" t="s">
        <v>75</v>
      </c>
      <c r="I10" s="1"/>
    </row>
    <row r="11" customFormat="false" ht="15" hidden="false" customHeight="false" outlineLevel="0" collapsed="false">
      <c r="A11" s="1"/>
      <c r="B11" s="23" t="s">
        <v>58</v>
      </c>
      <c r="C11" s="1"/>
      <c r="D11" s="23" t="s">
        <v>57</v>
      </c>
      <c r="E11" s="1"/>
      <c r="F11" s="25"/>
      <c r="G11" s="1"/>
      <c r="H11" s="23"/>
      <c r="I11" s="1"/>
    </row>
    <row r="12" customFormat="false" ht="15" hidden="false" customHeight="false" outlineLevel="0" collapsed="false">
      <c r="A12" s="1"/>
      <c r="B12" s="33" t="s">
        <v>55</v>
      </c>
      <c r="C12" s="1"/>
      <c r="D12" s="33" t="s">
        <v>44</v>
      </c>
      <c r="E12" s="1"/>
      <c r="F12" s="35"/>
      <c r="G12" s="1"/>
      <c r="H12" s="33"/>
      <c r="I12" s="1"/>
    </row>
    <row r="13" customFormat="false" ht="15" hidden="false" customHeight="false" outlineLevel="0" collapsed="false">
      <c r="A13" s="1"/>
      <c r="B13" s="23" t="s">
        <v>61</v>
      </c>
      <c r="C13" s="1"/>
      <c r="D13" s="23"/>
      <c r="E13" s="1"/>
      <c r="F13" s="25"/>
      <c r="G13" s="1"/>
      <c r="H13" s="23"/>
      <c r="I13" s="1"/>
    </row>
    <row r="14" customFormat="false" ht="15" hidden="false" customHeight="false" outlineLevel="0" collapsed="false">
      <c r="A14" s="1"/>
      <c r="B14" s="33" t="s">
        <v>42</v>
      </c>
      <c r="C14" s="1"/>
      <c r="D14" s="33"/>
      <c r="E14" s="1"/>
      <c r="F14" s="35"/>
      <c r="G14" s="1"/>
      <c r="H14" s="33"/>
      <c r="I14" s="1"/>
    </row>
    <row r="15" customFormat="false" ht="15" hidden="false" customHeight="false" outlineLevel="0" collapsed="false">
      <c r="A15" s="1"/>
      <c r="B15" s="23" t="s">
        <v>105</v>
      </c>
      <c r="C15" s="1"/>
      <c r="D15" s="23"/>
      <c r="E15" s="1"/>
      <c r="F15" s="25"/>
      <c r="G15" s="1"/>
      <c r="H15" s="23"/>
      <c r="I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</row>
    <row r="17" customFormat="false" ht="15" hidden="false" customHeight="false" outlineLevel="0" collapsed="false">
      <c r="A17" s="1"/>
      <c r="B17" s="61" t="s">
        <v>106</v>
      </c>
      <c r="C17" s="61"/>
      <c r="D17" s="61"/>
      <c r="E17" s="61"/>
      <c r="F17" s="61"/>
      <c r="G17" s="61"/>
      <c r="H17" s="61"/>
      <c r="I17" s="1"/>
    </row>
    <row r="18" customFormat="false" ht="27.75" hidden="false" customHeight="true" outlineLevel="0" collapsed="false">
      <c r="A18" s="1"/>
      <c r="B18" s="62" t="s">
        <v>107</v>
      </c>
      <c r="C18" s="63" t="s">
        <v>108</v>
      </c>
      <c r="D18" s="63"/>
      <c r="E18" s="63"/>
      <c r="F18" s="63"/>
      <c r="G18" s="63"/>
      <c r="H18" s="63"/>
      <c r="I18" s="1"/>
    </row>
    <row r="19" customFormat="false" ht="27.75" hidden="false" customHeight="true" outlineLevel="0" collapsed="false">
      <c r="A19" s="1"/>
      <c r="B19" s="62" t="s">
        <v>107</v>
      </c>
      <c r="C19" s="63" t="s">
        <v>109</v>
      </c>
      <c r="D19" s="63"/>
      <c r="E19" s="63"/>
      <c r="F19" s="63"/>
      <c r="G19" s="63"/>
      <c r="H19" s="63"/>
      <c r="I19" s="1"/>
    </row>
    <row r="20" customFormat="false" ht="27.75" hidden="false" customHeight="true" outlineLevel="0" collapsed="false">
      <c r="A20" s="1"/>
      <c r="B20" s="62" t="s">
        <v>107</v>
      </c>
      <c r="C20" s="63" t="s">
        <v>110</v>
      </c>
      <c r="D20" s="63"/>
      <c r="E20" s="63"/>
      <c r="F20" s="63"/>
      <c r="G20" s="63"/>
      <c r="H20" s="63"/>
      <c r="I20" s="1"/>
    </row>
    <row r="21" customFormat="false" ht="27.75" hidden="false" customHeight="true" outlineLevel="0" collapsed="false">
      <c r="A21" s="1"/>
      <c r="B21" s="62" t="s">
        <v>107</v>
      </c>
      <c r="C21" s="63" t="s">
        <v>111</v>
      </c>
      <c r="D21" s="63"/>
      <c r="E21" s="63"/>
      <c r="F21" s="63"/>
      <c r="G21" s="63"/>
      <c r="H21" s="63"/>
      <c r="I21" s="1"/>
    </row>
    <row r="22" customFormat="false" ht="27.75" hidden="false" customHeight="true" outlineLevel="0" collapsed="false">
      <c r="A22" s="1"/>
      <c r="B22" s="62" t="s">
        <v>107</v>
      </c>
      <c r="C22" s="63" t="s">
        <v>112</v>
      </c>
      <c r="D22" s="63"/>
      <c r="E22" s="63"/>
      <c r="F22" s="63"/>
      <c r="G22" s="63"/>
      <c r="H22" s="63"/>
      <c r="I22" s="1"/>
    </row>
    <row r="23" customFormat="false" ht="27.75" hidden="false" customHeight="true" outlineLevel="0" collapsed="false">
      <c r="A23" s="1"/>
      <c r="B23" s="62" t="s">
        <v>107</v>
      </c>
      <c r="C23" s="63" t="s">
        <v>113</v>
      </c>
      <c r="D23" s="63"/>
      <c r="E23" s="63"/>
      <c r="F23" s="63"/>
      <c r="G23" s="63"/>
      <c r="H23" s="63"/>
      <c r="I23" s="1"/>
    </row>
    <row r="24" customFormat="false" ht="27.75" hidden="false" customHeight="true" outlineLevel="0" collapsed="false">
      <c r="A24" s="1"/>
      <c r="B24" s="62" t="s">
        <v>107</v>
      </c>
      <c r="C24" s="63" t="s">
        <v>114</v>
      </c>
      <c r="D24" s="63"/>
      <c r="E24" s="63"/>
      <c r="F24" s="63"/>
      <c r="G24" s="63"/>
      <c r="H24" s="63"/>
      <c r="I24" s="1"/>
    </row>
    <row r="25" customFormat="false" ht="27.75" hidden="false" customHeight="true" outlineLevel="0" collapsed="false">
      <c r="A25" s="1"/>
      <c r="B25" s="62" t="s">
        <v>107</v>
      </c>
      <c r="C25" s="63" t="s">
        <v>115</v>
      </c>
      <c r="D25" s="63"/>
      <c r="E25" s="63"/>
      <c r="F25" s="63"/>
      <c r="G25" s="63"/>
      <c r="H25" s="63"/>
      <c r="I25" s="1"/>
    </row>
    <row r="26" customFormat="false" ht="27.75" hidden="false" customHeight="true" outlineLevel="0" collapsed="false">
      <c r="A26" s="1"/>
      <c r="B26" s="62" t="s">
        <v>107</v>
      </c>
      <c r="C26" s="63" t="s">
        <v>116</v>
      </c>
      <c r="D26" s="63"/>
      <c r="E26" s="63"/>
      <c r="F26" s="63"/>
      <c r="G26" s="63"/>
      <c r="H26" s="63"/>
      <c r="I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</row>
    <row r="28" customFormat="false" ht="15" hidden="false" customHeight="false" outlineLevel="0" collapsed="false">
      <c r="A28" s="1"/>
      <c r="B28" s="64" t="s">
        <v>117</v>
      </c>
      <c r="C28" s="64"/>
      <c r="D28" s="64"/>
      <c r="E28" s="64"/>
      <c r="F28" s="64"/>
      <c r="G28" s="64"/>
      <c r="H28" s="64"/>
      <c r="I28" s="1"/>
    </row>
    <row r="29" customFormat="false" ht="18" hidden="false" customHeight="true" outlineLevel="0" collapsed="false">
      <c r="A29" s="1"/>
      <c r="B29" s="65" t="s">
        <v>16</v>
      </c>
      <c r="C29" s="1"/>
      <c r="D29" s="66" t="s">
        <v>17</v>
      </c>
      <c r="E29" s="1"/>
      <c r="F29" s="67" t="s">
        <v>18</v>
      </c>
      <c r="G29" s="1"/>
      <c r="H29" s="68" t="s">
        <v>75</v>
      </c>
      <c r="I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</row>
  </sheetData>
  <mergeCells count="13">
    <mergeCell ref="B2:H2"/>
    <mergeCell ref="B3:H3"/>
    <mergeCell ref="B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B28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2026-09-04T06:45:50Z</dcterms:created>
  <dc:creator>openpyxl</dc:creator>
  <dc:description/>
  <dc:language>en-US</dc:language>
  <cp:lastModifiedBy/>
  <dcterms:modified xsi:type="dcterms:W3CDTF">2026-09-04T06:45:52Z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