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B0A61C32-3F99-4B3D-A7F0-AC5D3677C5E4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Übersicht" sheetId="1" r:id="rId1"/>
    <sheet name="Vermögensaufstellung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4" i="2" l="1"/>
  <c r="G54" i="2" s="1"/>
  <c r="D54" i="2"/>
  <c r="F54" i="2" s="1"/>
  <c r="G53" i="2"/>
  <c r="F53" i="2"/>
  <c r="G52" i="2"/>
  <c r="F52" i="2"/>
  <c r="E50" i="2"/>
  <c r="G50" i="2" s="1"/>
  <c r="D50" i="2"/>
  <c r="F50" i="2" s="1"/>
  <c r="G49" i="2"/>
  <c r="F49" i="2"/>
  <c r="G48" i="2"/>
  <c r="F48" i="2"/>
  <c r="E46" i="2"/>
  <c r="D46" i="2"/>
  <c r="C27" i="1" s="1"/>
  <c r="G45" i="2"/>
  <c r="F45" i="2"/>
  <c r="G44" i="2"/>
  <c r="F44" i="2"/>
  <c r="G43" i="2"/>
  <c r="F43" i="2"/>
  <c r="G41" i="2"/>
  <c r="E41" i="2"/>
  <c r="E55" i="2" s="1"/>
  <c r="D41" i="2"/>
  <c r="F41" i="2" s="1"/>
  <c r="G40" i="2"/>
  <c r="F40" i="2"/>
  <c r="G39" i="2"/>
  <c r="F39" i="2"/>
  <c r="E33" i="2"/>
  <c r="G33" i="2" s="1"/>
  <c r="D33" i="2"/>
  <c r="F33" i="2" s="1"/>
  <c r="G32" i="2"/>
  <c r="F32" i="2"/>
  <c r="G31" i="2"/>
  <c r="F31" i="2"/>
  <c r="G30" i="2"/>
  <c r="F30" i="2"/>
  <c r="G28" i="2"/>
  <c r="E28" i="2"/>
  <c r="D28" i="2"/>
  <c r="F28" i="2" s="1"/>
  <c r="G27" i="2"/>
  <c r="F27" i="2"/>
  <c r="G26" i="2"/>
  <c r="F26" i="2"/>
  <c r="G25" i="2"/>
  <c r="F25" i="2"/>
  <c r="E23" i="2"/>
  <c r="G23" i="2" s="1"/>
  <c r="D23" i="2"/>
  <c r="F23" i="2" s="1"/>
  <c r="G22" i="2"/>
  <c r="F22" i="2"/>
  <c r="G21" i="2"/>
  <c r="F21" i="2"/>
  <c r="E19" i="2"/>
  <c r="D19" i="2"/>
  <c r="D34" i="2" s="1"/>
  <c r="G18" i="2"/>
  <c r="F18" i="2"/>
  <c r="G17" i="2"/>
  <c r="F17" i="2"/>
  <c r="G16" i="2"/>
  <c r="F16" i="2"/>
  <c r="G15" i="2"/>
  <c r="F15" i="2"/>
  <c r="G13" i="2"/>
  <c r="E13" i="2"/>
  <c r="E34" i="2" s="1"/>
  <c r="D13" i="2"/>
  <c r="G12" i="2"/>
  <c r="F12" i="2"/>
  <c r="G11" i="2"/>
  <c r="F11" i="2"/>
  <c r="G10" i="2"/>
  <c r="F10" i="2"/>
  <c r="G9" i="2"/>
  <c r="F9" i="2"/>
  <c r="G8" i="2"/>
  <c r="F8" i="2"/>
  <c r="H4" i="2"/>
  <c r="F4" i="2"/>
  <c r="C4" i="2"/>
  <c r="E37" i="1"/>
  <c r="E36" i="1"/>
  <c r="E35" i="1"/>
  <c r="E34" i="1"/>
  <c r="C29" i="1"/>
  <c r="C28" i="1"/>
  <c r="C26" i="1"/>
  <c r="C20" i="1"/>
  <c r="C18" i="1"/>
  <c r="C17" i="1"/>
  <c r="H26" i="2" l="1"/>
  <c r="H32" i="2"/>
  <c r="H25" i="2"/>
  <c r="H31" i="2"/>
  <c r="H23" i="2"/>
  <c r="D13" i="1"/>
  <c r="H16" i="2"/>
  <c r="H9" i="2"/>
  <c r="H30" i="2"/>
  <c r="B11" i="1"/>
  <c r="H22" i="2"/>
  <c r="H15" i="2"/>
  <c r="H8" i="2"/>
  <c r="H28" i="2"/>
  <c r="C22" i="1"/>
  <c r="H21" i="2"/>
  <c r="H13" i="2"/>
  <c r="D22" i="1"/>
  <c r="F34" i="2"/>
  <c r="H27" i="2"/>
  <c r="H19" i="2"/>
  <c r="H18" i="2"/>
  <c r="D18" i="1"/>
  <c r="H10" i="2"/>
  <c r="H33" i="2"/>
  <c r="D20" i="1"/>
  <c r="H12" i="2"/>
  <c r="C38" i="1"/>
  <c r="H11" i="2"/>
  <c r="D17" i="1"/>
  <c r="H17" i="2"/>
  <c r="E57" i="2"/>
  <c r="G34" i="2"/>
  <c r="G55" i="2"/>
  <c r="C19" i="1"/>
  <c r="D19" i="1" s="1"/>
  <c r="F19" i="2"/>
  <c r="G19" i="2"/>
  <c r="C21" i="1"/>
  <c r="D21" i="1" s="1"/>
  <c r="F13" i="2"/>
  <c r="F46" i="2"/>
  <c r="G46" i="2"/>
  <c r="D55" i="2"/>
  <c r="H43" i="2" l="1"/>
  <c r="H49" i="2"/>
  <c r="H41" i="2"/>
  <c r="F55" i="2"/>
  <c r="H48" i="2"/>
  <c r="H54" i="2"/>
  <c r="H40" i="2"/>
  <c r="D28" i="1"/>
  <c r="D11" i="1"/>
  <c r="D27" i="1"/>
  <c r="H46" i="2"/>
  <c r="H39" i="2"/>
  <c r="H53" i="2"/>
  <c r="H45" i="2"/>
  <c r="H52" i="2"/>
  <c r="H44" i="2"/>
  <c r="D30" i="1"/>
  <c r="D29" i="1"/>
  <c r="D26" i="1"/>
  <c r="H50" i="2"/>
  <c r="D38" i="1"/>
  <c r="E38" i="1" s="1"/>
  <c r="C30" i="1"/>
  <c r="D57" i="2"/>
  <c r="G57" i="2"/>
  <c r="F57" i="2" l="1"/>
  <c r="F11" i="1"/>
  <c r="G13" i="1"/>
</calcChain>
</file>

<file path=xl/sharedStrings.xml><?xml version="1.0" encoding="utf-8"?>
<sst xmlns="http://schemas.openxmlformats.org/spreadsheetml/2006/main" count="134" uniqueCount="101">
  <si>
    <t>VERMÖGENSAUFSTELLUNG · ÜBERSICHT</t>
  </si>
  <si>
    <t>Aktiva, Passiva und Nettovermögen · Stichtagsbezogene Finanzübersicht 2026</t>
  </si>
  <si>
    <t>Name / Haushalt</t>
  </si>
  <si>
    <t>Mustermann, Privat­haushalt</t>
  </si>
  <si>
    <t>Währung</t>
  </si>
  <si>
    <t>EUR</t>
  </si>
  <si>
    <t>Stichtag</t>
  </si>
  <si>
    <t>Erstellt am</t>
  </si>
  <si>
    <t>Vergleichsstichtag</t>
  </si>
  <si>
    <t>KENNZAHLEN</t>
  </si>
  <si>
    <t>GESAMTVERMÖGEN</t>
  </si>
  <si>
    <t>GESAMTSCHULDEN</t>
  </si>
  <si>
    <t>NETTOVERMÖGEN</t>
  </si>
  <si>
    <t>Schuldenquote (Passiva/Aktiva)</t>
  </si>
  <si>
    <t>Δ Nettovermögen vs. Vorperiode</t>
  </si>
  <si>
    <t>VERMÖGENSSTRUKTUR NACH ANLAGEKLASSEN</t>
  </si>
  <si>
    <t>Anlageklasse</t>
  </si>
  <si>
    <t>Betrag</t>
  </si>
  <si>
    <t>Anteil</t>
  </si>
  <si>
    <t>Liquide Mittel</t>
  </si>
  <si>
    <t>Wertpapiere &amp; Kapitalanlagen</t>
  </si>
  <si>
    <t>Immobilien</t>
  </si>
  <si>
    <t>Sachwerte &amp; Sonstiges</t>
  </si>
  <si>
    <t>Versicherungen &amp; Vorsorge</t>
  </si>
  <si>
    <t>Gesamtvermögen</t>
  </si>
  <si>
    <t>SCHULDENSTRUKTUR</t>
  </si>
  <si>
    <t>Schuldenart</t>
  </si>
  <si>
    <t>Immobilienfinanzierung</t>
  </si>
  <si>
    <t>Konsum- &amp; Ratenkredite</t>
  </si>
  <si>
    <t>Kurzfristige Verbindlichkeiten</t>
  </si>
  <si>
    <t>Sonstige Verbindlichkeiten</t>
  </si>
  <si>
    <t>Gesamtschulden</t>
  </si>
  <si>
    <t>NETTOVERMÖGEN-VERLAUF 2026</t>
  </si>
  <si>
    <t>Aktiva</t>
  </si>
  <si>
    <t>Passiva</t>
  </si>
  <si>
    <t>Nettovermögen</t>
  </si>
  <si>
    <t>Hinweis: Beispieldaten zur Veranschaulichung. Alle Kennzahlen und Diagramme aktualisieren sich automatisch aus dem Blatt „Vermögensaufstellung“. Ersetzt keine Finanz- oder Steuerberatung.</t>
  </si>
  <si>
    <t>VERMÖGENSAUFSTELLUNG 2026</t>
  </si>
  <si>
    <t>Gegenüberstellung von Vermögenswerten und Verbindlichkeiten · Beträge in EUR</t>
  </si>
  <si>
    <t>Name</t>
  </si>
  <si>
    <t>Vergleich</t>
  </si>
  <si>
    <t>Bezeichnung</t>
  </si>
  <si>
    <t>Wertansatz</t>
  </si>
  <si>
    <t>Wert zum Stichtag</t>
  </si>
  <si>
    <t>Wert Vorperiode</t>
  </si>
  <si>
    <t>Veränderung €</t>
  </si>
  <si>
    <t>Veränderung %</t>
  </si>
  <si>
    <t>Anteil %</t>
  </si>
  <si>
    <t>Bemerkung</t>
  </si>
  <si>
    <t>AKTIVA · VERMÖGENSWERTE</t>
  </si>
  <si>
    <t>Girokonto Hausbank</t>
  </si>
  <si>
    <t>Nennwert</t>
  </si>
  <si>
    <t>laufendes Konto</t>
  </si>
  <si>
    <t>Tagesgeldkonto</t>
  </si>
  <si>
    <t>Rücklage</t>
  </si>
  <si>
    <t>Festgeldkonto</t>
  </si>
  <si>
    <t>Laufzeit 24 Monate</t>
  </si>
  <si>
    <t>Bargeld</t>
  </si>
  <si>
    <t>Zwischensumme Liquide Mittel</t>
  </si>
  <si>
    <t>Aktien-/ETF-Depot</t>
  </si>
  <si>
    <t>Marktwert</t>
  </si>
  <si>
    <t>Weltportfolio</t>
  </si>
  <si>
    <t>Investmentfonds</t>
  </si>
  <si>
    <t>Anleihen</t>
  </si>
  <si>
    <t>Staatsanleihen</t>
  </si>
  <si>
    <t>Zwischensumme Wertpapiere</t>
  </si>
  <si>
    <t>Eigentumswohnung</t>
  </si>
  <si>
    <t>Verkehrswert</t>
  </si>
  <si>
    <t>Gutachten 2026</t>
  </si>
  <si>
    <t>Zwischensumme Immobilien</t>
  </si>
  <si>
    <t>Fahrzeug (Pkw)</t>
  </si>
  <si>
    <t>Zeitwert</t>
  </si>
  <si>
    <t>Edelmetalle (Gold/Silber)</t>
  </si>
  <si>
    <t>Zwischensumme Sachwerte</t>
  </si>
  <si>
    <t>Lebensversicherung</t>
  </si>
  <si>
    <t>Rückkaufswert</t>
  </si>
  <si>
    <t>kapitalbildend</t>
  </si>
  <si>
    <t>Bausparguthaben</t>
  </si>
  <si>
    <t>Zwischensumme Versicherungen</t>
  </si>
  <si>
    <t>GESAMTVERMÖGEN (AKTIVA)</t>
  </si>
  <si>
    <t>PASSIVA · VERBINDLICHKEITEN</t>
  </si>
  <si>
    <t>Immobiliendarlehen</t>
  </si>
  <si>
    <t>Restschuld</t>
  </si>
  <si>
    <t>Annuitätendarlehen</t>
  </si>
  <si>
    <t>Zwischensumme Immobilienfinanzierung</t>
  </si>
  <si>
    <t>Ratenkredit</t>
  </si>
  <si>
    <t>Kfz-Finanzierung</t>
  </si>
  <si>
    <t>Zwischensumme Konsum- &amp; Ratenkredite</t>
  </si>
  <si>
    <t>Kreditkarte (offener Saldo)</t>
  </si>
  <si>
    <t>Zwischensumme kurzfristige Verbindlichkeiten</t>
  </si>
  <si>
    <t>Privatdarlehen (Familie)</t>
  </si>
  <si>
    <t>Zwischensumme sonstige Verbindlichkeiten</t>
  </si>
  <si>
    <t>GESAMTSCHULDEN (PASSIVA)</t>
  </si>
  <si>
    <t>NETTOVERMÖGEN (Reinvermögen)</t>
  </si>
  <si>
    <t>HINWEISE</t>
  </si>
  <si>
    <t>•  Blau hinterlegte Felder sind Eingabefelder. Summen, Veränderungen und Anteile berechnen sich automatisch – bitte nicht überschreiben.</t>
  </si>
  <si>
    <t>•  Nettovermögen = Gesamtvermögen (Aktiva) − Gesamtschulden (Passiva). Ein positiver Wert steht für Reinvermögen, ein negativer für Überschuldung.</t>
  </si>
  <si>
    <t>•  Erfassen Sie Vermögenswerte zum aktuellen Markt-/Verkehrswert und Schulden mit der aktuellen Restschuld zum Stichtag (Zufluss unabhängig).</t>
  </si>
  <si>
    <t>•  Die Spalte „Wert Vorperiode“ ermöglicht den Vergleich mit einem früheren Stichtag; die Veränderung wird absolut und prozentual ausgewiesen.</t>
  </si>
  <si>
    <t>•  Reservezeilen je Kategorie können für weitere Positionen genutzt werden – die Zwischensummen beziehen sie automatisch ein.</t>
  </si>
  <si>
    <t>•  Für einen neuen Stichtag empfiehlt sich eine Kopie der Datei, damit historische Werte vergleichbar bleiben. Ersetzt keine Finanz- oder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</si>
</sst>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&quot; €&quot;;[Red]\-#,##0.00&quot; €&quot;"/>
    <numFmt numFmtId="166" formatCode="0.0%"/>
    <numFmt numFmtId="167" formatCode="\+#,##0.00&quot; €&quot;;\-#,##0.00&quot; €&quot;;0&quot; €&quot;"/>
    <numFmt numFmtId="168" formatCode="#,##0.00&quot; €&quot;"/>
    <numFmt numFmtId="169" formatCode="\+0.0%;\-0.0%;0.0%"/>
  </numFmts>
  <fonts count="24" x14ac:knownFonts="1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sz val="10.5"/>
      <color rgb="FFE4E9EF"/>
      <name val="Calibri"/>
      <charset val="1"/>
    </font>
    <font>
      <b/>
      <sz val="9.5"/>
      <color rgb="FF63707E"/>
      <name val="Calibri"/>
      <charset val="1"/>
    </font>
    <font>
      <b/>
      <sz val="10.5"/>
      <color rgb="FF1B2430"/>
      <name val="Calibri"/>
      <charset val="1"/>
    </font>
    <font>
      <b/>
      <sz val="11"/>
      <color rgb="FFFFFFFF"/>
      <name val="Calibri"/>
      <charset val="1"/>
    </font>
    <font>
      <b/>
      <sz val="9"/>
      <color rgb="FFFFFFFF"/>
      <name val="Calibri"/>
      <charset val="1"/>
    </font>
    <font>
      <b/>
      <sz val="17"/>
      <color rgb="FF1C2A3A"/>
      <name val="Calibri"/>
      <charset val="1"/>
    </font>
    <font>
      <b/>
      <sz val="17"/>
      <color rgb="FFB23A48"/>
      <name val="Calibri"/>
      <charset val="1"/>
    </font>
    <font>
      <b/>
      <sz val="17"/>
      <color rgb="FF1E8A5B"/>
      <name val="Calibri"/>
      <charset val="1"/>
    </font>
    <font>
      <b/>
      <sz val="11"/>
      <color rgb="FF1C2A3A"/>
      <name val="Calibri"/>
      <charset val="1"/>
    </font>
    <font>
      <b/>
      <sz val="11"/>
      <color rgb="FF1E8A5B"/>
      <name val="Calibri"/>
      <charset val="1"/>
    </font>
    <font>
      <b/>
      <sz val="9.5"/>
      <color rgb="FFFFFFFF"/>
      <name val="Calibri"/>
      <charset val="1"/>
    </font>
    <font>
      <sz val="9.5"/>
      <color rgb="FF1B2430"/>
      <name val="Calibri"/>
      <charset val="1"/>
    </font>
    <font>
      <b/>
      <sz val="9.5"/>
      <color rgb="FF1E8A5B"/>
      <name val="Calibri"/>
      <charset val="1"/>
    </font>
    <font>
      <i/>
      <sz val="8.5"/>
      <color rgb="FF63707E"/>
      <name val="Calibri"/>
      <charset val="1"/>
    </font>
    <font>
      <b/>
      <sz val="14"/>
      <color rgb="FFFFFFFF"/>
      <name val="Calibri"/>
      <charset val="1"/>
    </font>
    <font>
      <sz val="9.5"/>
      <color rgb="FFFFFFFF"/>
      <name val="Calibri"/>
      <charset val="1"/>
    </font>
    <font>
      <b/>
      <sz val="9"/>
      <color rgb="FF63707E"/>
      <name val="Calibri"/>
      <charset val="1"/>
    </font>
    <font>
      <b/>
      <sz val="9.5"/>
      <color rgb="FF1B2430"/>
      <name val="Calibri"/>
      <charset val="1"/>
    </font>
    <font>
      <b/>
      <sz val="10"/>
      <color rgb="FF1C2A3A"/>
      <name val="Calibri"/>
      <charset val="1"/>
    </font>
    <font>
      <b/>
      <sz val="12"/>
      <color rgb="FFFFFFFF"/>
      <name val="Calibri"/>
      <charset val="1"/>
    </font>
    <font>
      <b/>
      <sz val="10"/>
      <color rgb="FFFFFFFF"/>
      <name val="Calibri"/>
      <charset val="1"/>
    </font>
    <font>
      <sz val="9"/>
      <color rgb="FF63707E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C2A3A"/>
        <bgColor rgb="FF1B2430"/>
      </patternFill>
    </fill>
    <fill>
      <patternFill patternType="solid">
        <fgColor rgb="FF2C3E52"/>
        <bgColor rgb="FF1C2A3A"/>
      </patternFill>
    </fill>
    <fill>
      <patternFill patternType="solid">
        <fgColor rgb="FF1E8A5B"/>
        <bgColor rgb="FF008080"/>
      </patternFill>
    </fill>
    <fill>
      <patternFill patternType="solid">
        <fgColor rgb="FFEAF1FA"/>
        <bgColor rgb="FFF1F4F7"/>
      </patternFill>
    </fill>
    <fill>
      <patternFill patternType="solid">
        <fgColor rgb="FFB23A48"/>
        <bgColor rgb="FF993366"/>
      </patternFill>
    </fill>
    <fill>
      <patternFill patternType="solid">
        <fgColor rgb="FFF1F4F7"/>
        <bgColor rgb="FFF5F7F9"/>
      </patternFill>
    </fill>
    <fill>
      <patternFill patternType="solid">
        <fgColor rgb="FF48607A"/>
        <bgColor rgb="FF63707E"/>
      </patternFill>
    </fill>
    <fill>
      <patternFill patternType="solid">
        <fgColor rgb="FFFFFFFF"/>
        <bgColor rgb="FFF5F7F9"/>
      </patternFill>
    </fill>
    <fill>
      <patternFill patternType="solid">
        <fgColor rgb="FFF5F7F9"/>
        <bgColor rgb="FFF1F4F7"/>
      </patternFill>
    </fill>
    <fill>
      <patternFill patternType="solid">
        <fgColor rgb="FFE4E9EF"/>
        <bgColor rgb="FFEAF1FA"/>
      </patternFill>
    </fill>
  </fills>
  <borders count="5">
    <border>
      <left/>
      <right/>
      <top/>
      <bottom/>
      <diagonal/>
    </border>
    <border>
      <left style="thin">
        <color rgb="FF9DBBDD"/>
      </left>
      <right style="thin">
        <color rgb="FF9DBBDD"/>
      </right>
      <top style="thin">
        <color rgb="FF9DBBDD"/>
      </top>
      <bottom style="thin">
        <color rgb="FF9DBBDD"/>
      </bottom>
      <diagonal/>
    </border>
    <border>
      <left style="thin">
        <color rgb="FFCBD4DD"/>
      </left>
      <right style="thin">
        <color rgb="FFCBD4DD"/>
      </right>
      <top/>
      <bottom style="thin">
        <color rgb="FFCBD4DD"/>
      </bottom>
      <diagonal/>
    </border>
    <border>
      <left style="thin">
        <color rgb="FFCBD4DD"/>
      </left>
      <right style="thin">
        <color rgb="FFCBD4DD"/>
      </right>
      <top style="thin">
        <color rgb="FFCBD4DD"/>
      </top>
      <bottom style="thin">
        <color rgb="FFCBD4DD"/>
      </bottom>
      <diagonal/>
    </border>
    <border>
      <left/>
      <right/>
      <top style="medium">
        <color rgb="FF1C2A3A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5" fillId="0" borderId="0" xfId="0" applyFont="1" applyAlignment="1">
      <alignment vertical="center" indent="1"/>
    </xf>
    <xf numFmtId="0" fontId="5" fillId="6" borderId="0" xfId="0" applyFont="1" applyFill="1" applyAlignment="1">
      <alignment horizontal="left" vertical="center" indent="1"/>
    </xf>
    <xf numFmtId="165" fontId="9" fillId="7" borderId="2" xfId="0" applyNumberFormat="1" applyFont="1" applyFill="1" applyBorder="1" applyAlignment="1">
      <alignment horizontal="center" vertical="center"/>
    </xf>
    <xf numFmtId="165" fontId="8" fillId="7" borderId="2" xfId="0" applyNumberFormat="1" applyFont="1" applyFill="1" applyBorder="1" applyAlignment="1">
      <alignment horizontal="center" vertical="center"/>
    </xf>
    <xf numFmtId="165" fontId="7" fillId="7" borderId="2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4" borderId="0" xfId="0" applyFill="1"/>
    <xf numFmtId="0" fontId="3" fillId="0" borderId="0" xfId="0" applyFont="1" applyAlignment="1">
      <alignment horizontal="left" vertical="center" indent="1"/>
    </xf>
    <xf numFmtId="166" fontId="10" fillId="7" borderId="3" xfId="0" applyNumberFormat="1" applyFont="1" applyFill="1" applyBorder="1" applyAlignment="1">
      <alignment horizontal="center" vertical="center"/>
    </xf>
    <xf numFmtId="167" fontId="11" fillId="7" borderId="3" xfId="0" applyNumberFormat="1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 indent="1"/>
    </xf>
    <xf numFmtId="0" fontId="12" fillId="8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left" vertical="center" indent="1"/>
    </xf>
    <xf numFmtId="168" fontId="13" fillId="9" borderId="3" xfId="0" applyNumberFormat="1" applyFont="1" applyFill="1" applyBorder="1" applyAlignment="1">
      <alignment horizontal="center" vertical="center"/>
    </xf>
    <xf numFmtId="166" fontId="13" fillId="9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left" vertical="center" indent="1"/>
    </xf>
    <xf numFmtId="168" fontId="13" fillId="10" borderId="3" xfId="0" applyNumberFormat="1" applyFont="1" applyFill="1" applyBorder="1" applyAlignment="1">
      <alignment horizontal="center" vertical="center"/>
    </xf>
    <xf numFmtId="166" fontId="13" fillId="10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 indent="1"/>
    </xf>
    <xf numFmtId="168" fontId="12" fillId="3" borderId="3" xfId="0" applyNumberFormat="1" applyFont="1" applyFill="1" applyBorder="1" applyAlignment="1">
      <alignment horizontal="center" vertical="center"/>
    </xf>
    <xf numFmtId="166" fontId="12" fillId="3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left" vertical="center" indent="1"/>
    </xf>
    <xf numFmtId="168" fontId="12" fillId="6" borderId="3" xfId="0" applyNumberFormat="1" applyFont="1" applyFill="1" applyBorder="1" applyAlignment="1">
      <alignment horizontal="center" vertical="center"/>
    </xf>
    <xf numFmtId="166" fontId="12" fillId="6" borderId="3" xfId="0" applyNumberFormat="1" applyFont="1" applyFill="1" applyBorder="1" applyAlignment="1">
      <alignment horizontal="center" vertical="center"/>
    </xf>
    <xf numFmtId="164" fontId="13" fillId="9" borderId="3" xfId="0" applyNumberFormat="1" applyFont="1" applyFill="1" applyBorder="1" applyAlignment="1">
      <alignment horizontal="left" vertical="center" indent="1"/>
    </xf>
    <xf numFmtId="168" fontId="14" fillId="9" borderId="3" xfId="0" applyNumberFormat="1" applyFont="1" applyFill="1" applyBorder="1" applyAlignment="1">
      <alignment horizontal="center" vertical="center"/>
    </xf>
    <xf numFmtId="164" fontId="13" fillId="10" borderId="3" xfId="0" applyNumberFormat="1" applyFont="1" applyFill="1" applyBorder="1" applyAlignment="1">
      <alignment horizontal="left" vertical="center" indent="1"/>
    </xf>
    <xf numFmtId="168" fontId="14" fillId="10" borderId="3" xfId="0" applyNumberFormat="1" applyFont="1" applyFill="1" applyBorder="1" applyAlignment="1">
      <alignment horizontal="center" vertical="center"/>
    </xf>
    <xf numFmtId="0" fontId="18" fillId="7" borderId="0" xfId="0" applyFont="1" applyFill="1" applyAlignment="1">
      <alignment horizontal="right" vertical="center"/>
    </xf>
    <xf numFmtId="164" fontId="19" fillId="7" borderId="0" xfId="0" applyNumberFormat="1" applyFont="1" applyFill="1" applyAlignment="1">
      <alignment horizontal="left" vertical="center" indent="1"/>
    </xf>
    <xf numFmtId="0" fontId="6" fillId="8" borderId="3" xfId="0" applyFont="1" applyFill="1" applyBorder="1" applyAlignment="1">
      <alignment horizontal="center" vertical="center" wrapText="1"/>
    </xf>
    <xf numFmtId="0" fontId="13" fillId="9" borderId="3" xfId="0" applyFont="1" applyFill="1" applyBorder="1"/>
    <xf numFmtId="0" fontId="13" fillId="9" borderId="3" xfId="0" applyFont="1" applyFill="1" applyBorder="1" applyAlignment="1">
      <alignment horizontal="center" vertical="center"/>
    </xf>
    <xf numFmtId="168" fontId="13" fillId="9" borderId="3" xfId="0" applyNumberFormat="1" applyFont="1" applyFill="1" applyBorder="1"/>
    <xf numFmtId="167" fontId="13" fillId="9" borderId="3" xfId="0" applyNumberFormat="1" applyFont="1" applyFill="1" applyBorder="1"/>
    <xf numFmtId="169" fontId="13" fillId="9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/>
    <xf numFmtId="0" fontId="13" fillId="10" borderId="3" xfId="0" applyFont="1" applyFill="1" applyBorder="1" applyAlignment="1">
      <alignment horizontal="center" vertical="center"/>
    </xf>
    <xf numFmtId="168" fontId="13" fillId="10" borderId="3" xfId="0" applyNumberFormat="1" applyFont="1" applyFill="1" applyBorder="1"/>
    <xf numFmtId="167" fontId="13" fillId="10" borderId="3" xfId="0" applyNumberFormat="1" applyFont="1" applyFill="1" applyBorder="1"/>
    <xf numFmtId="169" fontId="13" fillId="10" borderId="3" xfId="0" applyNumberFormat="1" applyFont="1" applyFill="1" applyBorder="1" applyAlignment="1">
      <alignment horizontal="center" vertical="center"/>
    </xf>
    <xf numFmtId="0" fontId="20" fillId="11" borderId="3" xfId="0" applyFont="1" applyFill="1" applyBorder="1" applyAlignment="1">
      <alignment horizontal="right" vertical="center" indent="1"/>
    </xf>
    <xf numFmtId="0" fontId="20" fillId="11" borderId="3" xfId="0" applyFont="1" applyFill="1" applyBorder="1"/>
    <xf numFmtId="168" fontId="20" fillId="11" borderId="3" xfId="0" applyNumberFormat="1" applyFont="1" applyFill="1" applyBorder="1" applyAlignment="1">
      <alignment horizontal="center" vertical="center"/>
    </xf>
    <xf numFmtId="167" fontId="20" fillId="11" borderId="3" xfId="0" applyNumberFormat="1" applyFont="1" applyFill="1" applyBorder="1" applyAlignment="1">
      <alignment horizontal="center" vertical="center"/>
    </xf>
    <xf numFmtId="169" fontId="20" fillId="11" borderId="3" xfId="0" applyNumberFormat="1" applyFont="1" applyFill="1" applyBorder="1" applyAlignment="1">
      <alignment horizontal="center" vertical="center"/>
    </xf>
    <xf numFmtId="166" fontId="20" fillId="11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indent="1"/>
    </xf>
    <xf numFmtId="0" fontId="5" fillId="3" borderId="4" xfId="0" applyFont="1" applyFill="1" applyBorder="1"/>
    <xf numFmtId="168" fontId="5" fillId="3" borderId="4" xfId="0" applyNumberFormat="1" applyFont="1" applyFill="1" applyBorder="1" applyAlignment="1">
      <alignment horizontal="center" vertical="center"/>
    </xf>
    <xf numFmtId="167" fontId="5" fillId="3" borderId="4" xfId="0" applyNumberFormat="1" applyFont="1" applyFill="1" applyBorder="1" applyAlignment="1">
      <alignment horizontal="center" vertical="center"/>
    </xf>
    <xf numFmtId="169" fontId="5" fillId="3" borderId="4" xfId="0" applyNumberFormat="1" applyFont="1" applyFill="1" applyBorder="1" applyAlignment="1">
      <alignment horizontal="center" vertical="center"/>
    </xf>
    <xf numFmtId="165" fontId="21" fillId="4" borderId="0" xfId="0" applyNumberFormat="1" applyFont="1" applyFill="1" applyAlignment="1">
      <alignment horizontal="center" vertical="center"/>
    </xf>
    <xf numFmtId="167" fontId="21" fillId="4" borderId="0" xfId="0" applyNumberFormat="1" applyFont="1" applyFill="1" applyAlignment="1">
      <alignment horizontal="center" vertical="center"/>
    </xf>
    <xf numFmtId="169" fontId="21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indent="1"/>
    </xf>
    <xf numFmtId="0" fontId="17" fillId="3" borderId="0" xfId="0" applyFont="1" applyFill="1" applyAlignment="1">
      <alignment horizontal="left" vertical="center" indent="1"/>
    </xf>
    <xf numFmtId="0" fontId="19" fillId="7" borderId="0" xfId="0" applyFont="1" applyFill="1" applyAlignment="1">
      <alignment horizontal="left" vertical="center" indent="1"/>
    </xf>
    <xf numFmtId="164" fontId="19" fillId="7" borderId="0" xfId="0" applyNumberFormat="1" applyFont="1" applyFill="1" applyAlignment="1">
      <alignment horizontal="left" vertical="center" indent="1"/>
    </xf>
    <xf numFmtId="0" fontId="20" fillId="11" borderId="0" xfId="0" applyFont="1" applyFill="1" applyAlignment="1">
      <alignment horizontal="left" vertical="center" indent="1"/>
    </xf>
    <xf numFmtId="0" fontId="21" fillId="4" borderId="0" xfId="0" applyFont="1" applyFill="1" applyAlignment="1">
      <alignment horizontal="left" vertical="center" indent="1"/>
    </xf>
    <xf numFmtId="0" fontId="22" fillId="3" borderId="0" xfId="0" applyFont="1" applyFill="1" applyAlignment="1">
      <alignment horizontal="left" vertical="center" indent="1"/>
    </xf>
    <xf numFmtId="0" fontId="23" fillId="0" borderId="0" xfId="0" applyFont="1" applyAlignment="1">
      <alignment vertical="center" wrapText="1" indent="1"/>
    </xf>
  </cellXfs>
  <cellStyles count="1">
    <cellStyle name="Standard" xfId="0" builtinId="0"/>
  </cellStyles>
  <dxfs count="3">
    <dxf>
      <font>
        <b/>
        <sz val="9"/>
        <color rgb="FFB23A48"/>
        <name val="Calibri"/>
        <charset val="1"/>
      </font>
    </dxf>
    <dxf>
      <font>
        <b/>
        <sz val="9"/>
        <color rgb="FF1E8A5B"/>
        <name val="Calibri"/>
        <charset val="1"/>
      </font>
    </dxf>
    <dxf>
      <font>
        <b/>
        <sz val="11"/>
        <color rgb="FFB23A48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9884E"/>
      <rgbColor rgb="FF800080"/>
      <rgbColor rgb="FF008080"/>
      <rgbColor rgb="FFD9D9D9"/>
      <rgbColor rgb="FF878787"/>
      <rgbColor rgb="FF9999FF"/>
      <rgbColor rgb="FFB23A48"/>
      <rgbColor rgb="FFF5F7F9"/>
      <rgbColor rgb="FFEAF1FA"/>
      <rgbColor rgb="FF660066"/>
      <rgbColor rgb="FFFF8080"/>
      <rgbColor rgb="FF0066CC"/>
      <rgbColor rgb="FFCBD4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9EF"/>
      <rgbColor rgb="FFF1F4F7"/>
      <rgbColor rgb="FFFFFF99"/>
      <rgbColor rgb="FF9DBBDD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3707E"/>
      <rgbColor rgb="FF8FA6BE"/>
      <rgbColor rgb="FF1C2A3A"/>
      <rgbColor rgb="FF1E8A5B"/>
      <rgbColor rgb="FF003300"/>
      <rgbColor rgb="FF1B2430"/>
      <rgbColor rgb="FF993300"/>
      <rgbColor rgb="FF993366"/>
      <rgbColor rgb="FF48607A"/>
      <rgbColor rgb="FF2C3E5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Vermögensstruktur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C2A3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DFF-466A-91A7-030609D2423B}"/>
              </c:ext>
            </c:extLst>
          </c:dPt>
          <c:dPt>
            <c:idx val="1"/>
            <c:bubble3D val="0"/>
            <c:spPr>
              <a:solidFill>
                <a:srgbClr val="4860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DFF-466A-91A7-030609D2423B}"/>
              </c:ext>
            </c:extLst>
          </c:dPt>
          <c:dPt>
            <c:idx val="2"/>
            <c:bubble3D val="0"/>
            <c:spPr>
              <a:solidFill>
                <a:srgbClr val="1E8A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DFF-466A-91A7-030609D2423B}"/>
              </c:ext>
            </c:extLst>
          </c:dPt>
          <c:dPt>
            <c:idx val="3"/>
            <c:bubble3D val="0"/>
            <c:spPr>
              <a:solidFill>
                <a:srgbClr val="8FA6B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CDFF-466A-91A7-030609D2423B}"/>
              </c:ext>
            </c:extLst>
          </c:dPt>
          <c:dPt>
            <c:idx val="4"/>
            <c:bubble3D val="0"/>
            <c:spPr>
              <a:solidFill>
                <a:srgbClr val="A9884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CDFF-466A-91A7-030609D2423B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CDFF-466A-91A7-030609D2423B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CDFF-466A-91A7-030609D2423B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CDFF-466A-91A7-030609D2423B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CDFF-466A-91A7-030609D2423B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CDFF-466A-91A7-030609D242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Übersicht!$B$17:$B$21</c:f>
              <c:strCache>
                <c:ptCount val="5"/>
                <c:pt idx="0">
                  <c:v>Liquide Mittel</c:v>
                </c:pt>
                <c:pt idx="1">
                  <c:v>Wertpapiere &amp; Kapitalanlagen</c:v>
                </c:pt>
                <c:pt idx="2">
                  <c:v>Immobilien</c:v>
                </c:pt>
                <c:pt idx="3">
                  <c:v>Sachwerte &amp; Sonstiges</c:v>
                </c:pt>
                <c:pt idx="4">
                  <c:v>Versicherungen &amp; Vorsorge</c:v>
                </c:pt>
              </c:strCache>
            </c:strRef>
          </c:cat>
          <c:val>
            <c:numRef>
              <c:f>Übersicht!$C$17:$C$21</c:f>
              <c:numCache>
                <c:formatCode>#,##0.00" €"</c:formatCode>
                <c:ptCount val="5"/>
                <c:pt idx="0">
                  <c:v>33950</c:v>
                </c:pt>
                <c:pt idx="1">
                  <c:v>60100</c:v>
                </c:pt>
                <c:pt idx="2">
                  <c:v>335000</c:v>
                </c:pt>
                <c:pt idx="3">
                  <c:v>20700</c:v>
                </c:pt>
                <c:pt idx="4">
                  <c:v>30300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DFF-466A-91A7-030609D24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Entwicklung Nettovermögen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Übersicht!$C$33</c:f>
              <c:strCache>
                <c:ptCount val="1"/>
                <c:pt idx="0">
                  <c:v>Aktiva</c:v>
                </c:pt>
              </c:strCache>
            </c:strRef>
          </c:tx>
          <c:spPr>
            <a:ln w="28080">
              <a:solidFill>
                <a:srgbClr val="48607A"/>
              </a:solidFill>
              <a:round/>
            </a:ln>
          </c:spPr>
          <c:marker>
            <c:symbol val="circle"/>
            <c:size val="5"/>
            <c:spPr>
              <a:solidFill>
                <a:srgbClr val="48607A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Übersicht!$B$34:$B$38</c:f>
              <c:numCache>
                <c:formatCode>dd\.mm\.yyyy</c:formatCode>
                <c:ptCount val="5"/>
                <c:pt idx="0">
                  <c:v>46022</c:v>
                </c:pt>
                <c:pt idx="1">
                  <c:v>46112</c:v>
                </c:pt>
                <c:pt idx="2">
                  <c:v>46203</c:v>
                </c:pt>
                <c:pt idx="3">
                  <c:v>46295</c:v>
                </c:pt>
                <c:pt idx="4">
                  <c:v>46387</c:v>
                </c:pt>
              </c:numCache>
            </c:numRef>
          </c:cat>
          <c:val>
            <c:numRef>
              <c:f>Übersicht!$C$34:$C$38</c:f>
              <c:numCache>
                <c:formatCode>#,##0.00" €"</c:formatCode>
                <c:ptCount val="5"/>
                <c:pt idx="0">
                  <c:v>453500</c:v>
                </c:pt>
                <c:pt idx="1">
                  <c:v>461000</c:v>
                </c:pt>
                <c:pt idx="2">
                  <c:v>469000</c:v>
                </c:pt>
                <c:pt idx="3">
                  <c:v>475000</c:v>
                </c:pt>
                <c:pt idx="4">
                  <c:v>480050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0C-4E7C-8D7B-24AF775B96F0}"/>
            </c:ext>
          </c:extLst>
        </c:ser>
        <c:ser>
          <c:idx val="1"/>
          <c:order val="1"/>
          <c:tx>
            <c:strRef>
              <c:f>Übersicht!$D$33</c:f>
              <c:strCache>
                <c:ptCount val="1"/>
                <c:pt idx="0">
                  <c:v>Passiva</c:v>
                </c:pt>
              </c:strCache>
            </c:strRef>
          </c:tx>
          <c:spPr>
            <a:ln w="28080">
              <a:solidFill>
                <a:srgbClr val="B23A48"/>
              </a:solidFill>
              <a:round/>
            </a:ln>
          </c:spPr>
          <c:marker>
            <c:symbol val="circle"/>
            <c:size val="5"/>
            <c:spPr>
              <a:solidFill>
                <a:srgbClr val="B23A48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Übersicht!$B$34:$B$38</c:f>
              <c:numCache>
                <c:formatCode>dd\.mm\.yyyy</c:formatCode>
                <c:ptCount val="5"/>
                <c:pt idx="0">
                  <c:v>46022</c:v>
                </c:pt>
                <c:pt idx="1">
                  <c:v>46112</c:v>
                </c:pt>
                <c:pt idx="2">
                  <c:v>46203</c:v>
                </c:pt>
                <c:pt idx="3">
                  <c:v>46295</c:v>
                </c:pt>
                <c:pt idx="4">
                  <c:v>46387</c:v>
                </c:pt>
              </c:numCache>
            </c:numRef>
          </c:cat>
          <c:val>
            <c:numRef>
              <c:f>Übersicht!$D$34:$D$38</c:f>
              <c:numCache>
                <c:formatCode>#,##0.00" €"</c:formatCode>
                <c:ptCount val="5"/>
                <c:pt idx="0">
                  <c:v>242600</c:v>
                </c:pt>
                <c:pt idx="1">
                  <c:v>236000</c:v>
                </c:pt>
                <c:pt idx="2">
                  <c:v>231000</c:v>
                </c:pt>
                <c:pt idx="3">
                  <c:v>228000</c:v>
                </c:pt>
                <c:pt idx="4">
                  <c:v>225850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0C-4E7C-8D7B-24AF775B96F0}"/>
            </c:ext>
          </c:extLst>
        </c:ser>
        <c:ser>
          <c:idx val="2"/>
          <c:order val="2"/>
          <c:tx>
            <c:strRef>
              <c:f>Übersicht!$E$33</c:f>
              <c:strCache>
                <c:ptCount val="1"/>
                <c:pt idx="0">
                  <c:v>Nettovermögen</c:v>
                </c:pt>
              </c:strCache>
            </c:strRef>
          </c:tx>
          <c:spPr>
            <a:ln w="28080">
              <a:solidFill>
                <a:srgbClr val="1E8A5B"/>
              </a:solidFill>
              <a:round/>
            </a:ln>
          </c:spPr>
          <c:marker>
            <c:symbol val="circle"/>
            <c:size val="5"/>
            <c:spPr>
              <a:solidFill>
                <a:srgbClr val="1E8A5B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Übersicht!$B$34:$B$38</c:f>
              <c:numCache>
                <c:formatCode>dd\.mm\.yyyy</c:formatCode>
                <c:ptCount val="5"/>
                <c:pt idx="0">
                  <c:v>46022</c:v>
                </c:pt>
                <c:pt idx="1">
                  <c:v>46112</c:v>
                </c:pt>
                <c:pt idx="2">
                  <c:v>46203</c:v>
                </c:pt>
                <c:pt idx="3">
                  <c:v>46295</c:v>
                </c:pt>
                <c:pt idx="4">
                  <c:v>46387</c:v>
                </c:pt>
              </c:numCache>
            </c:numRef>
          </c:cat>
          <c:val>
            <c:numRef>
              <c:f>Übersicht!$E$34:$E$38</c:f>
              <c:numCache>
                <c:formatCode>#,##0.00" €"</c:formatCode>
                <c:ptCount val="5"/>
                <c:pt idx="0">
                  <c:v>210900</c:v>
                </c:pt>
                <c:pt idx="1">
                  <c:v>225000</c:v>
                </c:pt>
                <c:pt idx="2">
                  <c:v>238000</c:v>
                </c:pt>
                <c:pt idx="3">
                  <c:v>247000</c:v>
                </c:pt>
                <c:pt idx="4">
                  <c:v>254200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0C-4E7C-8D7B-24AF775B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89726915"/>
        <c:axId val="37039349"/>
      </c:lineChart>
      <c:dateAx>
        <c:axId val="89726915"/>
        <c:scaling>
          <c:orientation val="minMax"/>
        </c:scaling>
        <c:delete val="0"/>
        <c:axPos val="b"/>
        <c:numFmt formatCode="dd\.mm\.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7039349"/>
        <c:crosses val="autoZero"/>
        <c:auto val="1"/>
        <c:lblOffset val="100"/>
        <c:baseTimeUnit val="months"/>
      </c:dateAx>
      <c:valAx>
        <c:axId val="3703934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72691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7</xdr:col>
      <xdr:colOff>36360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161924</xdr:colOff>
      <xdr:row>39</xdr:row>
      <xdr:rowOff>0</xdr:rowOff>
    </xdr:from>
    <xdr:to>
      <xdr:col>7</xdr:col>
      <xdr:colOff>9524</xdr:colOff>
      <xdr:row>51</xdr:row>
      <xdr:rowOff>161640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55"/>
  <sheetViews>
    <sheetView showGridLines="0" tabSelected="1" zoomScaleNormal="100" workbookViewId="0">
      <selection activeCell="K71" sqref="K71"/>
    </sheetView>
  </sheetViews>
  <sheetFormatPr baseColWidth="10" defaultColWidth="8.7109375" defaultRowHeight="15" x14ac:dyDescent="0.25"/>
  <cols>
    <col min="1" max="1" width="2.42578125" customWidth="1"/>
    <col min="2" max="2" width="28" customWidth="1"/>
    <col min="3" max="7" width="16" customWidth="1"/>
  </cols>
  <sheetData>
    <row r="2" spans="2:7" ht="31.5" customHeight="1" x14ac:dyDescent="0.25">
      <c r="B2" s="14" t="s">
        <v>0</v>
      </c>
      <c r="C2" s="14"/>
      <c r="D2" s="14"/>
      <c r="E2" s="14"/>
      <c r="F2" s="14"/>
      <c r="G2" s="14"/>
    </row>
    <row r="3" spans="2:7" ht="19.5" customHeight="1" x14ac:dyDescent="0.25">
      <c r="B3" s="13" t="s">
        <v>1</v>
      </c>
      <c r="C3" s="13"/>
      <c r="D3" s="13"/>
      <c r="E3" s="13"/>
      <c r="F3" s="13"/>
      <c r="G3" s="13"/>
    </row>
    <row r="4" spans="2:7" ht="3" customHeight="1" x14ac:dyDescent="0.25">
      <c r="B4" s="15"/>
      <c r="C4" s="15"/>
      <c r="D4" s="15"/>
      <c r="E4" s="15"/>
      <c r="F4" s="15"/>
      <c r="G4" s="15"/>
    </row>
    <row r="5" spans="2:7" ht="19.5" customHeight="1" x14ac:dyDescent="0.25">
      <c r="B5" s="16" t="s">
        <v>2</v>
      </c>
      <c r="C5" s="12" t="s">
        <v>3</v>
      </c>
      <c r="D5" s="12"/>
      <c r="E5" s="16" t="s">
        <v>4</v>
      </c>
      <c r="F5" s="11" t="s">
        <v>5</v>
      </c>
      <c r="G5" s="11"/>
    </row>
    <row r="6" spans="2:7" ht="19.5" customHeight="1" x14ac:dyDescent="0.25">
      <c r="B6" s="16" t="s">
        <v>6</v>
      </c>
      <c r="C6" s="10">
        <v>46387</v>
      </c>
      <c r="D6" s="10"/>
      <c r="E6" s="16" t="s">
        <v>7</v>
      </c>
      <c r="F6" s="10">
        <v>46387</v>
      </c>
      <c r="G6" s="10"/>
    </row>
    <row r="7" spans="2:7" ht="19.5" customHeight="1" x14ac:dyDescent="0.25">
      <c r="B7" s="16" t="s">
        <v>8</v>
      </c>
      <c r="C7" s="10">
        <v>46022</v>
      </c>
      <c r="D7" s="10"/>
    </row>
    <row r="9" spans="2:7" ht="21.75" customHeight="1" x14ac:dyDescent="0.25">
      <c r="B9" s="9" t="s">
        <v>9</v>
      </c>
      <c r="C9" s="9"/>
      <c r="D9" s="9"/>
      <c r="E9" s="9"/>
      <c r="F9" s="9"/>
      <c r="G9" s="9"/>
    </row>
    <row r="10" spans="2:7" ht="15.75" customHeight="1" x14ac:dyDescent="0.25">
      <c r="B10" s="8" t="s">
        <v>10</v>
      </c>
      <c r="C10" s="8"/>
      <c r="D10" s="7" t="s">
        <v>11</v>
      </c>
      <c r="E10" s="7"/>
      <c r="F10" s="6" t="s">
        <v>12</v>
      </c>
      <c r="G10" s="6"/>
    </row>
    <row r="11" spans="2:7" ht="33.75" customHeight="1" x14ac:dyDescent="0.25">
      <c r="B11" s="5">
        <f>Vermögensaufstellung!$D$34</f>
        <v>480050</v>
      </c>
      <c r="C11" s="5"/>
      <c r="D11" s="4">
        <f>Vermögensaufstellung!$D$55</f>
        <v>225850</v>
      </c>
      <c r="E11" s="4"/>
      <c r="F11" s="3">
        <f>Vermögensaufstellung!$D$57</f>
        <v>254200</v>
      </c>
      <c r="G11" s="3"/>
    </row>
    <row r="13" spans="2:7" ht="19.5" customHeight="1" x14ac:dyDescent="0.25">
      <c r="B13" s="16" t="s">
        <v>13</v>
      </c>
      <c r="D13" s="17">
        <f>IF(Vermögensaufstellung!$D$34=0,"",Vermögensaufstellung!$D$55/Vermögensaufstellung!$D$34)</f>
        <v>0.47047182585147379</v>
      </c>
      <c r="E13" s="16" t="s">
        <v>14</v>
      </c>
      <c r="G13" s="18">
        <f>Vermögensaufstellung!$D$57-Vermögensaufstellung!$E$57</f>
        <v>43300</v>
      </c>
    </row>
    <row r="15" spans="2:7" ht="21.75" customHeight="1" x14ac:dyDescent="0.25">
      <c r="B15" s="9" t="s">
        <v>15</v>
      </c>
      <c r="C15" s="9"/>
      <c r="D15" s="9"/>
      <c r="E15" s="9"/>
      <c r="F15" s="9"/>
      <c r="G15" s="9"/>
    </row>
    <row r="16" spans="2:7" ht="18" customHeight="1" x14ac:dyDescent="0.25">
      <c r="B16" s="19" t="s">
        <v>16</v>
      </c>
      <c r="C16" s="20" t="s">
        <v>17</v>
      </c>
      <c r="D16" s="20" t="s">
        <v>18</v>
      </c>
    </row>
    <row r="17" spans="2:7" ht="15.75" customHeight="1" x14ac:dyDescent="0.25">
      <c r="B17" s="21" t="s">
        <v>19</v>
      </c>
      <c r="C17" s="22">
        <f>Vermögensaufstellung!$D$13</f>
        <v>33950</v>
      </c>
      <c r="D17" s="23">
        <f>IF(Vermögensaufstellung!$D$34=0,"",C17/Vermögensaufstellung!$D$34)</f>
        <v>7.0721799812519526E-2</v>
      </c>
    </row>
    <row r="18" spans="2:7" ht="15.75" customHeight="1" x14ac:dyDescent="0.25">
      <c r="B18" s="24" t="s">
        <v>20</v>
      </c>
      <c r="C18" s="25">
        <f>Vermögensaufstellung!$D$19</f>
        <v>60100</v>
      </c>
      <c r="D18" s="26">
        <f>IF(Vermögensaufstellung!$D$34=0,"",C18/Vermögensaufstellung!$D$34)</f>
        <v>0.12519529215706698</v>
      </c>
    </row>
    <row r="19" spans="2:7" ht="15.75" customHeight="1" x14ac:dyDescent="0.25">
      <c r="B19" s="21" t="s">
        <v>21</v>
      </c>
      <c r="C19" s="22">
        <f>Vermögensaufstellung!$D$23</f>
        <v>335000</v>
      </c>
      <c r="D19" s="23">
        <f>IF(Vermögensaufstellung!$D$34=0,"",C19/Vermögensaufstellung!$D$34)</f>
        <v>0.69784397458598058</v>
      </c>
    </row>
    <row r="20" spans="2:7" ht="15.75" customHeight="1" x14ac:dyDescent="0.25">
      <c r="B20" s="24" t="s">
        <v>22</v>
      </c>
      <c r="C20" s="25">
        <f>Vermögensaufstellung!$D$28</f>
        <v>20700</v>
      </c>
      <c r="D20" s="26">
        <f>IF(Vermögensaufstellung!$D$34=0,"",C20/Vermögensaufstellung!$D$34)</f>
        <v>4.3120508280387458E-2</v>
      </c>
    </row>
    <row r="21" spans="2:7" ht="15.75" customHeight="1" x14ac:dyDescent="0.25">
      <c r="B21" s="21" t="s">
        <v>23</v>
      </c>
      <c r="C21" s="22">
        <f>Vermögensaufstellung!$D$33</f>
        <v>30300</v>
      </c>
      <c r="D21" s="23">
        <f>IF(Vermögensaufstellung!$D$34=0,"",C21/Vermögensaufstellung!$D$34)</f>
        <v>6.3118425164045408E-2</v>
      </c>
    </row>
    <row r="22" spans="2:7" ht="18" customHeight="1" x14ac:dyDescent="0.25">
      <c r="B22" s="27" t="s">
        <v>24</v>
      </c>
      <c r="C22" s="28">
        <f>Vermögensaufstellung!$D$34</f>
        <v>480050</v>
      </c>
      <c r="D22" s="29">
        <f>IF(Vermögensaufstellung!$D$34=0,"",C22/Vermögensaufstellung!$D$34)</f>
        <v>1</v>
      </c>
    </row>
    <row r="24" spans="2:7" ht="21.75" customHeight="1" x14ac:dyDescent="0.25">
      <c r="B24" s="2" t="s">
        <v>25</v>
      </c>
      <c r="C24" s="2"/>
      <c r="D24" s="2"/>
      <c r="E24" s="2"/>
      <c r="F24" s="2"/>
      <c r="G24" s="2"/>
    </row>
    <row r="25" spans="2:7" ht="18" customHeight="1" x14ac:dyDescent="0.25">
      <c r="B25" s="19" t="s">
        <v>26</v>
      </c>
      <c r="C25" s="20" t="s">
        <v>17</v>
      </c>
      <c r="D25" s="20" t="s">
        <v>18</v>
      </c>
    </row>
    <row r="26" spans="2:7" ht="15.75" customHeight="1" x14ac:dyDescent="0.25">
      <c r="B26" s="21" t="s">
        <v>27</v>
      </c>
      <c r="C26" s="22">
        <f>Vermögensaufstellung!$D$41</f>
        <v>205000</v>
      </c>
      <c r="D26" s="23">
        <f>IF(Vermögensaufstellung!$D$55=0,"",C26/Vermögensaufstellung!$D$55)</f>
        <v>0.90768208988266552</v>
      </c>
    </row>
    <row r="27" spans="2:7" ht="15.75" customHeight="1" x14ac:dyDescent="0.25">
      <c r="B27" s="24" t="s">
        <v>28</v>
      </c>
      <c r="C27" s="25">
        <f>Vermögensaufstellung!$D$46</f>
        <v>14600</v>
      </c>
      <c r="D27" s="26">
        <f>IF(Vermögensaufstellung!$D$55=0,"",C27/Vermögensaufstellung!$D$55)</f>
        <v>6.4644675669692273E-2</v>
      </c>
    </row>
    <row r="28" spans="2:7" ht="15.75" customHeight="1" x14ac:dyDescent="0.25">
      <c r="B28" s="21" t="s">
        <v>29</v>
      </c>
      <c r="C28" s="22">
        <f>Vermögensaufstellung!$D$50</f>
        <v>1250</v>
      </c>
      <c r="D28" s="23">
        <f>IF(Vermögensaufstellung!$D$55=0,"",C28/Vermögensaufstellung!$D$55)</f>
        <v>5.5346468895284481E-3</v>
      </c>
    </row>
    <row r="29" spans="2:7" ht="15.75" customHeight="1" x14ac:dyDescent="0.25">
      <c r="B29" s="24" t="s">
        <v>30</v>
      </c>
      <c r="C29" s="25">
        <f>Vermögensaufstellung!$D$54</f>
        <v>5000</v>
      </c>
      <c r="D29" s="26">
        <f>IF(Vermögensaufstellung!$D$55=0,"",C29/Vermögensaufstellung!$D$55)</f>
        <v>2.2138587558113793E-2</v>
      </c>
    </row>
    <row r="30" spans="2:7" ht="18" customHeight="1" x14ac:dyDescent="0.25">
      <c r="B30" s="30" t="s">
        <v>31</v>
      </c>
      <c r="C30" s="31">
        <f>Vermögensaufstellung!$D$55</f>
        <v>225850</v>
      </c>
      <c r="D30" s="32">
        <f>IF(Vermögensaufstellung!$D$55=0,"",C30/Vermögensaufstellung!$D$55)</f>
        <v>1</v>
      </c>
    </row>
    <row r="32" spans="2:7" ht="21.75" customHeight="1" x14ac:dyDescent="0.25">
      <c r="B32" s="9" t="s">
        <v>32</v>
      </c>
      <c r="C32" s="9"/>
      <c r="D32" s="9"/>
      <c r="E32" s="9"/>
      <c r="F32" s="9"/>
      <c r="G32" s="9"/>
    </row>
    <row r="33" spans="2:5" ht="18" customHeight="1" x14ac:dyDescent="0.25">
      <c r="B33" s="19" t="s">
        <v>6</v>
      </c>
      <c r="C33" s="20" t="s">
        <v>33</v>
      </c>
      <c r="D33" s="20" t="s">
        <v>34</v>
      </c>
      <c r="E33" s="20" t="s">
        <v>35</v>
      </c>
    </row>
    <row r="34" spans="2:5" ht="15.75" customHeight="1" x14ac:dyDescent="0.25">
      <c r="B34" s="33">
        <v>46022</v>
      </c>
      <c r="C34" s="22">
        <v>453500</v>
      </c>
      <c r="D34" s="22">
        <v>242600</v>
      </c>
      <c r="E34" s="34">
        <f>C34-D34</f>
        <v>210900</v>
      </c>
    </row>
    <row r="35" spans="2:5" ht="15.75" customHeight="1" x14ac:dyDescent="0.25">
      <c r="B35" s="35">
        <v>46112</v>
      </c>
      <c r="C35" s="25">
        <v>461000</v>
      </c>
      <c r="D35" s="25">
        <v>236000</v>
      </c>
      <c r="E35" s="36">
        <f>C35-D35</f>
        <v>225000</v>
      </c>
    </row>
    <row r="36" spans="2:5" ht="15.75" customHeight="1" x14ac:dyDescent="0.25">
      <c r="B36" s="33">
        <v>46203</v>
      </c>
      <c r="C36" s="22">
        <v>469000</v>
      </c>
      <c r="D36" s="22">
        <v>231000</v>
      </c>
      <c r="E36" s="34">
        <f>C36-D36</f>
        <v>238000</v>
      </c>
    </row>
    <row r="37" spans="2:5" ht="15.75" customHeight="1" x14ac:dyDescent="0.25">
      <c r="B37" s="35">
        <v>46295</v>
      </c>
      <c r="C37" s="25">
        <v>475000</v>
      </c>
      <c r="D37" s="25">
        <v>228000</v>
      </c>
      <c r="E37" s="36">
        <f>C37-D37</f>
        <v>247000</v>
      </c>
    </row>
    <row r="38" spans="2:5" ht="15.75" customHeight="1" x14ac:dyDescent="0.25">
      <c r="B38" s="33">
        <v>46387</v>
      </c>
      <c r="C38" s="22">
        <f>Vermögensaufstellung!$D$34</f>
        <v>480050</v>
      </c>
      <c r="D38" s="22">
        <f>Vermögensaufstellung!$D$55</f>
        <v>225850</v>
      </c>
      <c r="E38" s="34">
        <f>C38-D38</f>
        <v>254200</v>
      </c>
    </row>
    <row r="55" spans="2:7" x14ac:dyDescent="0.25">
      <c r="B55" s="1" t="s">
        <v>36</v>
      </c>
      <c r="C55" s="1"/>
      <c r="D55" s="1"/>
      <c r="E55" s="1"/>
      <c r="F55" s="1"/>
      <c r="G55" s="1"/>
    </row>
  </sheetData>
  <mergeCells count="18">
    <mergeCell ref="B32:G32"/>
    <mergeCell ref="B55:G55"/>
    <mergeCell ref="B11:C11"/>
    <mergeCell ref="D11:E11"/>
    <mergeCell ref="F11:G11"/>
    <mergeCell ref="B15:G15"/>
    <mergeCell ref="B24:G24"/>
    <mergeCell ref="C7:D7"/>
    <mergeCell ref="B9:G9"/>
    <mergeCell ref="B10:C10"/>
    <mergeCell ref="D10:E10"/>
    <mergeCell ref="F10:G10"/>
    <mergeCell ref="B2:G2"/>
    <mergeCell ref="B3:G3"/>
    <mergeCell ref="C5:D5"/>
    <mergeCell ref="F5:G5"/>
    <mergeCell ref="C6:D6"/>
    <mergeCell ref="F6:G6"/>
  </mergeCells>
  <conditionalFormatting sqref="C17:C22">
    <cfRule type="dataBar" priority="3">
      <dataBar>
        <cfvo type="num" val="0"/>
        <cfvo type="max"/>
        <color rgb="FF48607A"/>
      </dataBar>
      <extLst>
        <ext xmlns:x14="http://schemas.microsoft.com/office/spreadsheetml/2009/9/main" uri="{B025F937-C7B1-47D3-B67F-A62EFF666E3E}">
          <x14:id>{FC3984D1-C0A0-41BE-9B9D-307D7FE9FC77}</x14:id>
        </ext>
      </extLst>
    </cfRule>
  </conditionalFormatting>
  <conditionalFormatting sqref="C26:C29">
    <cfRule type="dataBar" priority="4">
      <dataBar>
        <cfvo type="num" val="0"/>
        <cfvo type="max"/>
        <color rgb="FFB23A48"/>
      </dataBar>
      <extLst>
        <ext xmlns:x14="http://schemas.microsoft.com/office/spreadsheetml/2009/9/main" uri="{B025F937-C7B1-47D3-B67F-A62EFF666E3E}">
          <x14:id>{6BBAAA8E-A73E-4B95-A6E7-8BFF74E09AB8}</x14:id>
        </ext>
      </extLst>
    </cfRule>
  </conditionalFormatting>
  <conditionalFormatting sqref="G13">
    <cfRule type="cellIs" dxfId="2" priority="2" operator="less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C3984D1-C0A0-41BE-9B9D-307D7FE9FC77}">
            <x14:dataBar axisPosition="none">
              <x14:cfvo type="num">
                <xm:f>0</xm:f>
              </x14:cfvo>
              <x14:cfvo type="max"/>
              <x14:negativeFillColor rgb="FF48607A"/>
            </x14:dataBar>
          </x14:cfRule>
          <xm:sqref>C17:C22</xm:sqref>
        </x14:conditionalFormatting>
        <x14:conditionalFormatting xmlns:xm="http://schemas.microsoft.com/office/excel/2006/main">
          <x14:cfRule type="dataBar" id="{6BBAAA8E-A73E-4B95-A6E7-8BFF74E09AB8}">
            <x14:dataBar axisPosition="none">
              <x14:cfvo type="num">
                <xm:f>0</xm:f>
              </x14:cfvo>
              <x14:cfvo type="max"/>
              <x14:negativeFillColor rgb="FFB23A48"/>
            </x14:dataBar>
          </x14:cfRule>
          <xm:sqref>C26:C29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15" customWidth="1"/>
    <col min="4" max="5" width="17" customWidth="1"/>
    <col min="6" max="6" width="16" customWidth="1"/>
    <col min="7" max="7" width="13" customWidth="1"/>
    <col min="8" max="8" width="11" customWidth="1"/>
    <col min="9" max="9" width="26" customWidth="1"/>
  </cols>
  <sheetData>
    <row r="2" spans="2:9" ht="30" customHeight="1" x14ac:dyDescent="0.25">
      <c r="B2" s="65" t="s">
        <v>37</v>
      </c>
      <c r="C2" s="65"/>
      <c r="D2" s="65"/>
      <c r="E2" s="65"/>
      <c r="F2" s="65"/>
      <c r="G2" s="65"/>
      <c r="H2" s="65"/>
      <c r="I2" s="65"/>
    </row>
    <row r="3" spans="2:9" ht="18" customHeight="1" x14ac:dyDescent="0.25">
      <c r="B3" s="66" t="s">
        <v>38</v>
      </c>
      <c r="C3" s="66"/>
      <c r="D3" s="66"/>
      <c r="E3" s="66"/>
      <c r="F3" s="66"/>
      <c r="G3" s="66"/>
      <c r="H3" s="66"/>
      <c r="I3" s="66"/>
    </row>
    <row r="4" spans="2:9" ht="18" customHeight="1" x14ac:dyDescent="0.25">
      <c r="B4" s="37" t="s">
        <v>39</v>
      </c>
      <c r="C4" s="67" t="str">
        <f>Übersicht!C5</f>
        <v>Mustermann, Privat­haushalt</v>
      </c>
      <c r="D4" s="67"/>
      <c r="E4" s="37" t="s">
        <v>6</v>
      </c>
      <c r="F4" s="38">
        <f>Übersicht!C6</f>
        <v>46387</v>
      </c>
      <c r="G4" s="37" t="s">
        <v>40</v>
      </c>
      <c r="H4" s="68">
        <f>Übersicht!C7</f>
        <v>46022</v>
      </c>
      <c r="I4" s="68"/>
    </row>
    <row r="5" spans="2:9" ht="25.5" customHeight="1" x14ac:dyDescent="0.25">
      <c r="B5" s="39" t="s">
        <v>41</v>
      </c>
      <c r="C5" s="39" t="s">
        <v>42</v>
      </c>
      <c r="D5" s="39" t="s">
        <v>43</v>
      </c>
      <c r="E5" s="39" t="s">
        <v>44</v>
      </c>
      <c r="F5" s="39" t="s">
        <v>45</v>
      </c>
      <c r="G5" s="39" t="s">
        <v>46</v>
      </c>
      <c r="H5" s="39" t="s">
        <v>47</v>
      </c>
      <c r="I5" s="39" t="s">
        <v>48</v>
      </c>
    </row>
    <row r="6" spans="2:9" ht="24" customHeight="1" x14ac:dyDescent="0.25">
      <c r="B6" s="9" t="s">
        <v>49</v>
      </c>
      <c r="C6" s="9"/>
      <c r="D6" s="9"/>
      <c r="E6" s="9"/>
      <c r="F6" s="9"/>
      <c r="G6" s="9"/>
      <c r="H6" s="9"/>
      <c r="I6" s="9"/>
    </row>
    <row r="7" spans="2:9" ht="19.5" customHeight="1" x14ac:dyDescent="0.25">
      <c r="B7" s="69" t="s">
        <v>19</v>
      </c>
      <c r="C7" s="69"/>
      <c r="D7" s="69"/>
      <c r="E7" s="69"/>
      <c r="F7" s="69"/>
      <c r="G7" s="69"/>
      <c r="H7" s="69"/>
      <c r="I7" s="69"/>
    </row>
    <row r="8" spans="2:9" x14ac:dyDescent="0.25">
      <c r="B8" s="40" t="s">
        <v>50</v>
      </c>
      <c r="C8" s="41" t="s">
        <v>51</v>
      </c>
      <c r="D8" s="42">
        <v>4850</v>
      </c>
      <c r="E8" s="42">
        <v>3900</v>
      </c>
      <c r="F8" s="43">
        <f>IF(D8="","",D8-N(E8))</f>
        <v>950</v>
      </c>
      <c r="G8" s="44">
        <f>IF(OR(D8="",N(E8)=0),"",(D8-E8)/E8)</f>
        <v>0.24358974358974358</v>
      </c>
      <c r="H8" s="23">
        <f>IF(OR(D8="",$D$34=0),"",D8/$D$34)</f>
        <v>1.0103114258931361E-2</v>
      </c>
      <c r="I8" s="40" t="s">
        <v>52</v>
      </c>
    </row>
    <row r="9" spans="2:9" x14ac:dyDescent="0.25">
      <c r="B9" s="45" t="s">
        <v>53</v>
      </c>
      <c r="C9" s="46" t="s">
        <v>51</v>
      </c>
      <c r="D9" s="47">
        <v>18500</v>
      </c>
      <c r="E9" s="47">
        <v>15000</v>
      </c>
      <c r="F9" s="48">
        <f>IF(D9="","",D9-N(E9))</f>
        <v>3500</v>
      </c>
      <c r="G9" s="49">
        <f>IF(OR(D9="",N(E9)=0),"",(D9-E9)/E9)</f>
        <v>0.23333333333333334</v>
      </c>
      <c r="H9" s="26">
        <f>IF(OR(D9="",$D$34=0),"",D9/$D$34)</f>
        <v>3.8537652327882511E-2</v>
      </c>
      <c r="I9" s="45" t="s">
        <v>54</v>
      </c>
    </row>
    <row r="10" spans="2:9" x14ac:dyDescent="0.25">
      <c r="B10" s="40" t="s">
        <v>55</v>
      </c>
      <c r="C10" s="41" t="s">
        <v>51</v>
      </c>
      <c r="D10" s="42">
        <v>10000</v>
      </c>
      <c r="E10" s="42">
        <v>10000</v>
      </c>
      <c r="F10" s="43">
        <f>IF(D10="","",D10-N(E10))</f>
        <v>0</v>
      </c>
      <c r="G10" s="44">
        <f>IF(OR(D10="",N(E10)=0),"",(D10-E10)/E10)</f>
        <v>0</v>
      </c>
      <c r="H10" s="23">
        <f>IF(OR(D10="",$D$34=0),"",D10/$D$34)</f>
        <v>2.0831163420477035E-2</v>
      </c>
      <c r="I10" s="40" t="s">
        <v>56</v>
      </c>
    </row>
    <row r="11" spans="2:9" x14ac:dyDescent="0.25">
      <c r="B11" s="45" t="s">
        <v>57</v>
      </c>
      <c r="C11" s="46" t="s">
        <v>51</v>
      </c>
      <c r="D11" s="47">
        <v>600</v>
      </c>
      <c r="E11" s="47">
        <v>800</v>
      </c>
      <c r="F11" s="48">
        <f>IF(D11="","",D11-N(E11))</f>
        <v>-200</v>
      </c>
      <c r="G11" s="49">
        <f>IF(OR(D11="",N(E11)=0),"",(D11-E11)/E11)</f>
        <v>-0.25</v>
      </c>
      <c r="H11" s="26">
        <f>IF(OR(D11="",$D$34=0),"",D11/$D$34)</f>
        <v>1.2498698052286221E-3</v>
      </c>
      <c r="I11" s="45"/>
    </row>
    <row r="12" spans="2:9" x14ac:dyDescent="0.25">
      <c r="B12" s="40"/>
      <c r="C12" s="41"/>
      <c r="D12" s="42"/>
      <c r="E12" s="42"/>
      <c r="F12" s="43" t="str">
        <f>IF(D12="","",D12-N(E12))</f>
        <v/>
      </c>
      <c r="G12" s="44" t="str">
        <f>IF(OR(D12="",N(E12)=0),"",(D12-E12)/E12)</f>
        <v/>
      </c>
      <c r="H12" s="23" t="str">
        <f>IF(OR(D12="",$D$34=0),"",D12/$D$34)</f>
        <v/>
      </c>
      <c r="I12" s="40"/>
    </row>
    <row r="13" spans="2:9" ht="18" customHeight="1" x14ac:dyDescent="0.25">
      <c r="B13" s="50" t="s">
        <v>58</v>
      </c>
      <c r="C13" s="51"/>
      <c r="D13" s="52">
        <f>SUM(D8:D12)</f>
        <v>33950</v>
      </c>
      <c r="E13" s="52">
        <f>SUM(E8:E12)</f>
        <v>29700</v>
      </c>
      <c r="F13" s="53">
        <f>D13-E13</f>
        <v>4250</v>
      </c>
      <c r="G13" s="54">
        <f>IF(E13=0,"",(D13-E13)/E13)</f>
        <v>0.14309764309764308</v>
      </c>
      <c r="H13" s="55">
        <f>IF($D$34=0,"",D13/$D$34)</f>
        <v>7.0721799812519526E-2</v>
      </c>
      <c r="I13" s="51"/>
    </row>
    <row r="14" spans="2:9" ht="19.5" customHeight="1" x14ac:dyDescent="0.25">
      <c r="B14" s="69" t="s">
        <v>20</v>
      </c>
      <c r="C14" s="69"/>
      <c r="D14" s="69"/>
      <c r="E14" s="69"/>
      <c r="F14" s="69"/>
      <c r="G14" s="69"/>
      <c r="H14" s="69"/>
      <c r="I14" s="69"/>
    </row>
    <row r="15" spans="2:9" x14ac:dyDescent="0.25">
      <c r="B15" s="45" t="s">
        <v>59</v>
      </c>
      <c r="C15" s="46" t="s">
        <v>60</v>
      </c>
      <c r="D15" s="47">
        <v>42300</v>
      </c>
      <c r="E15" s="47">
        <v>36500</v>
      </c>
      <c r="F15" s="48">
        <f>IF(D15="","",D15-N(E15))</f>
        <v>5800</v>
      </c>
      <c r="G15" s="49">
        <f>IF(OR(D15="",N(E15)=0),"",(D15-E15)/E15)</f>
        <v>0.15890410958904111</v>
      </c>
      <c r="H15" s="26">
        <f>IF(OR(D15="",$D$34=0),"",D15/$D$34)</f>
        <v>8.8115821268617847E-2</v>
      </c>
      <c r="I15" s="45" t="s">
        <v>61</v>
      </c>
    </row>
    <row r="16" spans="2:9" x14ac:dyDescent="0.25">
      <c r="B16" s="40" t="s">
        <v>62</v>
      </c>
      <c r="C16" s="41" t="s">
        <v>60</v>
      </c>
      <c r="D16" s="42">
        <v>12800</v>
      </c>
      <c r="E16" s="42">
        <v>12000</v>
      </c>
      <c r="F16" s="43">
        <f>IF(D16="","",D16-N(E16))</f>
        <v>800</v>
      </c>
      <c r="G16" s="44">
        <f>IF(OR(D16="",N(E16)=0),"",(D16-E16)/E16)</f>
        <v>6.6666666666666666E-2</v>
      </c>
      <c r="H16" s="23">
        <f>IF(OR(D16="",$D$34=0),"",D16/$D$34)</f>
        <v>2.6663889178210602E-2</v>
      </c>
      <c r="I16" s="40"/>
    </row>
    <row r="17" spans="2:9" x14ac:dyDescent="0.25">
      <c r="B17" s="45" t="s">
        <v>63</v>
      </c>
      <c r="C17" s="46" t="s">
        <v>60</v>
      </c>
      <c r="D17" s="47">
        <v>5000</v>
      </c>
      <c r="E17" s="47">
        <v>5000</v>
      </c>
      <c r="F17" s="48">
        <f>IF(D17="","",D17-N(E17))</f>
        <v>0</v>
      </c>
      <c r="G17" s="49">
        <f>IF(OR(D17="",N(E17)=0),"",(D17-E17)/E17)</f>
        <v>0</v>
      </c>
      <c r="H17" s="26">
        <f>IF(OR(D17="",$D$34=0),"",D17/$D$34)</f>
        <v>1.0415581710238517E-2</v>
      </c>
      <c r="I17" s="45" t="s">
        <v>64</v>
      </c>
    </row>
    <row r="18" spans="2:9" x14ac:dyDescent="0.25">
      <c r="B18" s="40"/>
      <c r="C18" s="41"/>
      <c r="D18" s="42"/>
      <c r="E18" s="42"/>
      <c r="F18" s="43" t="str">
        <f>IF(D18="","",D18-N(E18))</f>
        <v/>
      </c>
      <c r="G18" s="44" t="str">
        <f>IF(OR(D18="",N(E18)=0),"",(D18-E18)/E18)</f>
        <v/>
      </c>
      <c r="H18" s="23" t="str">
        <f>IF(OR(D18="",$D$34=0),"",D18/$D$34)</f>
        <v/>
      </c>
      <c r="I18" s="40"/>
    </row>
    <row r="19" spans="2:9" ht="18" customHeight="1" x14ac:dyDescent="0.25">
      <c r="B19" s="50" t="s">
        <v>65</v>
      </c>
      <c r="C19" s="51"/>
      <c r="D19" s="52">
        <f>SUM(D15:D18)</f>
        <v>60100</v>
      </c>
      <c r="E19" s="52">
        <f>SUM(E15:E18)</f>
        <v>53500</v>
      </c>
      <c r="F19" s="53">
        <f>D19-E19</f>
        <v>6600</v>
      </c>
      <c r="G19" s="54">
        <f>IF(E19=0,"",(D19-E19)/E19)</f>
        <v>0.12336448598130841</v>
      </c>
      <c r="H19" s="55">
        <f>IF($D$34=0,"",D19/$D$34)</f>
        <v>0.12519529215706698</v>
      </c>
      <c r="I19" s="51"/>
    </row>
    <row r="20" spans="2:9" ht="19.5" customHeight="1" x14ac:dyDescent="0.25">
      <c r="B20" s="69" t="s">
        <v>21</v>
      </c>
      <c r="C20" s="69"/>
      <c r="D20" s="69"/>
      <c r="E20" s="69"/>
      <c r="F20" s="69"/>
      <c r="G20" s="69"/>
      <c r="H20" s="69"/>
      <c r="I20" s="69"/>
    </row>
    <row r="21" spans="2:9" x14ac:dyDescent="0.25">
      <c r="B21" s="45" t="s">
        <v>66</v>
      </c>
      <c r="C21" s="46" t="s">
        <v>67</v>
      </c>
      <c r="D21" s="47">
        <v>335000</v>
      </c>
      <c r="E21" s="47">
        <v>320000</v>
      </c>
      <c r="F21" s="48">
        <f>IF(D21="","",D21-N(E21))</f>
        <v>15000</v>
      </c>
      <c r="G21" s="49">
        <f>IF(OR(D21="",N(E21)=0),"",(D21-E21)/E21)</f>
        <v>4.6875E-2</v>
      </c>
      <c r="H21" s="26">
        <f>IF(OR(D21="",$D$34=0),"",D21/$D$34)</f>
        <v>0.69784397458598058</v>
      </c>
      <c r="I21" s="45" t="s">
        <v>68</v>
      </c>
    </row>
    <row r="22" spans="2:9" x14ac:dyDescent="0.25">
      <c r="B22" s="40"/>
      <c r="C22" s="41"/>
      <c r="D22" s="42"/>
      <c r="E22" s="42"/>
      <c r="F22" s="43" t="str">
        <f>IF(D22="","",D22-N(E22))</f>
        <v/>
      </c>
      <c r="G22" s="44" t="str">
        <f>IF(OR(D22="",N(E22)=0),"",(D22-E22)/E22)</f>
        <v/>
      </c>
      <c r="H22" s="23" t="str">
        <f>IF(OR(D22="",$D$34=0),"",D22/$D$34)</f>
        <v/>
      </c>
      <c r="I22" s="40"/>
    </row>
    <row r="23" spans="2:9" ht="18" customHeight="1" x14ac:dyDescent="0.25">
      <c r="B23" s="50" t="s">
        <v>69</v>
      </c>
      <c r="C23" s="51"/>
      <c r="D23" s="52">
        <f>SUM(D21:D22)</f>
        <v>335000</v>
      </c>
      <c r="E23" s="52">
        <f>SUM(E21:E22)</f>
        <v>320000</v>
      </c>
      <c r="F23" s="53">
        <f>D23-E23</f>
        <v>15000</v>
      </c>
      <c r="G23" s="54">
        <f>IF(E23=0,"",(D23-E23)/E23)</f>
        <v>4.6875E-2</v>
      </c>
      <c r="H23" s="55">
        <f>IF($D$34=0,"",D23/$D$34)</f>
        <v>0.69784397458598058</v>
      </c>
      <c r="I23" s="51"/>
    </row>
    <row r="24" spans="2:9" ht="19.5" customHeight="1" x14ac:dyDescent="0.25">
      <c r="B24" s="69" t="s">
        <v>22</v>
      </c>
      <c r="C24" s="69"/>
      <c r="D24" s="69"/>
      <c r="E24" s="69"/>
      <c r="F24" s="69"/>
      <c r="G24" s="69"/>
      <c r="H24" s="69"/>
      <c r="I24" s="69"/>
    </row>
    <row r="25" spans="2:9" x14ac:dyDescent="0.25">
      <c r="B25" s="45" t="s">
        <v>70</v>
      </c>
      <c r="C25" s="46" t="s">
        <v>60</v>
      </c>
      <c r="D25" s="47">
        <v>14500</v>
      </c>
      <c r="E25" s="47">
        <v>17000</v>
      </c>
      <c r="F25" s="48">
        <f>IF(D25="","",D25-N(E25))</f>
        <v>-2500</v>
      </c>
      <c r="G25" s="49">
        <f>IF(OR(D25="",N(E25)=0),"",(D25-E25)/E25)</f>
        <v>-0.14705882352941177</v>
      </c>
      <c r="H25" s="26">
        <f>IF(OR(D25="",$D$34=0),"",D25/$D$34)</f>
        <v>3.02051869596917E-2</v>
      </c>
      <c r="I25" s="45" t="s">
        <v>71</v>
      </c>
    </row>
    <row r="26" spans="2:9" x14ac:dyDescent="0.25">
      <c r="B26" s="40" t="s">
        <v>72</v>
      </c>
      <c r="C26" s="41" t="s">
        <v>60</v>
      </c>
      <c r="D26" s="42">
        <v>6200</v>
      </c>
      <c r="E26" s="42">
        <v>5400</v>
      </c>
      <c r="F26" s="43">
        <f>IF(D26="","",D26-N(E26))</f>
        <v>800</v>
      </c>
      <c r="G26" s="44">
        <f>IF(OR(D26="",N(E26)=0),"",(D26-E26)/E26)</f>
        <v>0.14814814814814814</v>
      </c>
      <c r="H26" s="23">
        <f>IF(OR(D26="",$D$34=0),"",D26/$D$34)</f>
        <v>1.291532132069576E-2</v>
      </c>
      <c r="I26" s="40"/>
    </row>
    <row r="27" spans="2:9" x14ac:dyDescent="0.25">
      <c r="B27" s="45"/>
      <c r="C27" s="46"/>
      <c r="D27" s="47"/>
      <c r="E27" s="47"/>
      <c r="F27" s="48" t="str">
        <f>IF(D27="","",D27-N(E27))</f>
        <v/>
      </c>
      <c r="G27" s="49" t="str">
        <f>IF(OR(D27="",N(E27)=0),"",(D27-E27)/E27)</f>
        <v/>
      </c>
      <c r="H27" s="26" t="str">
        <f>IF(OR(D27="",$D$34=0),"",D27/$D$34)</f>
        <v/>
      </c>
      <c r="I27" s="45"/>
    </row>
    <row r="28" spans="2:9" ht="18" customHeight="1" x14ac:dyDescent="0.25">
      <c r="B28" s="50" t="s">
        <v>73</v>
      </c>
      <c r="C28" s="51"/>
      <c r="D28" s="52">
        <f>SUM(D25:D27)</f>
        <v>20700</v>
      </c>
      <c r="E28" s="52">
        <f>SUM(E25:E27)</f>
        <v>22400</v>
      </c>
      <c r="F28" s="53">
        <f>D28-E28</f>
        <v>-1700</v>
      </c>
      <c r="G28" s="54">
        <f>IF(E28=0,"",(D28-E28)/E28)</f>
        <v>-7.5892857142857137E-2</v>
      </c>
      <c r="H28" s="55">
        <f>IF($D$34=0,"",D28/$D$34)</f>
        <v>4.3120508280387458E-2</v>
      </c>
      <c r="I28" s="51"/>
    </row>
    <row r="29" spans="2:9" ht="19.5" customHeight="1" x14ac:dyDescent="0.25">
      <c r="B29" s="69" t="s">
        <v>23</v>
      </c>
      <c r="C29" s="69"/>
      <c r="D29" s="69"/>
      <c r="E29" s="69"/>
      <c r="F29" s="69"/>
      <c r="G29" s="69"/>
      <c r="H29" s="69"/>
      <c r="I29" s="69"/>
    </row>
    <row r="30" spans="2:9" x14ac:dyDescent="0.25">
      <c r="B30" s="40" t="s">
        <v>74</v>
      </c>
      <c r="C30" s="41" t="s">
        <v>75</v>
      </c>
      <c r="D30" s="42">
        <v>21400</v>
      </c>
      <c r="E30" s="42">
        <v>19800</v>
      </c>
      <c r="F30" s="43">
        <f>IF(D30="","",D30-N(E30))</f>
        <v>1600</v>
      </c>
      <c r="G30" s="44">
        <f>IF(OR(D30="",N(E30)=0),"",(D30-E30)/E30)</f>
        <v>8.0808080808080815E-2</v>
      </c>
      <c r="H30" s="23">
        <f>IF(OR(D30="",$D$34=0),"",D30/$D$34)</f>
        <v>4.4578689719820853E-2</v>
      </c>
      <c r="I30" s="40" t="s">
        <v>76</v>
      </c>
    </row>
    <row r="31" spans="2:9" x14ac:dyDescent="0.25">
      <c r="B31" s="45" t="s">
        <v>77</v>
      </c>
      <c r="C31" s="46" t="s">
        <v>51</v>
      </c>
      <c r="D31" s="47">
        <v>8900</v>
      </c>
      <c r="E31" s="47">
        <v>8100</v>
      </c>
      <c r="F31" s="48">
        <f>IF(D31="","",D31-N(E31))</f>
        <v>800</v>
      </c>
      <c r="G31" s="49">
        <f>IF(OR(D31="",N(E31)=0),"",(D31-E31)/E31)</f>
        <v>9.8765432098765427E-2</v>
      </c>
      <c r="H31" s="26">
        <f>IF(OR(D31="",$D$34=0),"",D31/$D$34)</f>
        <v>1.8539735444224562E-2</v>
      </c>
      <c r="I31" s="45"/>
    </row>
    <row r="32" spans="2:9" x14ac:dyDescent="0.25">
      <c r="B32" s="40"/>
      <c r="C32" s="41"/>
      <c r="D32" s="42"/>
      <c r="E32" s="42"/>
      <c r="F32" s="43" t="str">
        <f>IF(D32="","",D32-N(E32))</f>
        <v/>
      </c>
      <c r="G32" s="44" t="str">
        <f>IF(OR(D32="",N(E32)=0),"",(D32-E32)/E32)</f>
        <v/>
      </c>
      <c r="H32" s="23" t="str">
        <f>IF(OR(D32="",$D$34=0),"",D32/$D$34)</f>
        <v/>
      </c>
      <c r="I32" s="40"/>
    </row>
    <row r="33" spans="2:9" ht="18" customHeight="1" x14ac:dyDescent="0.25">
      <c r="B33" s="50" t="s">
        <v>78</v>
      </c>
      <c r="C33" s="51"/>
      <c r="D33" s="52">
        <f>SUM(D30:D32)</f>
        <v>30300</v>
      </c>
      <c r="E33" s="52">
        <f>SUM(E30:E32)</f>
        <v>27900</v>
      </c>
      <c r="F33" s="53">
        <f>D33-E33</f>
        <v>2400</v>
      </c>
      <c r="G33" s="54">
        <f>IF(E33=0,"",(D33-E33)/E33)</f>
        <v>8.6021505376344093E-2</v>
      </c>
      <c r="H33" s="55">
        <f>IF($D$34=0,"",D33/$D$34)</f>
        <v>6.3118425164045408E-2</v>
      </c>
      <c r="I33" s="51"/>
    </row>
    <row r="34" spans="2:9" ht="21.75" customHeight="1" x14ac:dyDescent="0.25">
      <c r="B34" s="56" t="s">
        <v>79</v>
      </c>
      <c r="C34" s="57"/>
      <c r="D34" s="58">
        <f>D13+D19+D23+D28+D33</f>
        <v>480050</v>
      </c>
      <c r="E34" s="58">
        <f>E13+E19+E23+E28+E33</f>
        <v>453500</v>
      </c>
      <c r="F34" s="59">
        <f>D34-E34</f>
        <v>26550</v>
      </c>
      <c r="G34" s="60">
        <f>IF(E34=0,"",(D34-E34)/E34)</f>
        <v>5.8544652701212792E-2</v>
      </c>
      <c r="H34" s="57"/>
      <c r="I34" s="57"/>
    </row>
    <row r="36" spans="2:9" ht="24" customHeight="1" x14ac:dyDescent="0.25">
      <c r="B36" s="9" t="s">
        <v>80</v>
      </c>
      <c r="C36" s="9"/>
      <c r="D36" s="9"/>
      <c r="E36" s="9"/>
      <c r="F36" s="9"/>
      <c r="G36" s="9"/>
      <c r="H36" s="9"/>
      <c r="I36" s="9"/>
    </row>
    <row r="37" spans="2:9" ht="25.5" customHeight="1" x14ac:dyDescent="0.25">
      <c r="B37" s="39" t="s">
        <v>41</v>
      </c>
      <c r="C37" s="39" t="s">
        <v>42</v>
      </c>
      <c r="D37" s="39" t="s">
        <v>43</v>
      </c>
      <c r="E37" s="39" t="s">
        <v>44</v>
      </c>
      <c r="F37" s="39" t="s">
        <v>45</v>
      </c>
      <c r="G37" s="39" t="s">
        <v>46</v>
      </c>
      <c r="H37" s="39" t="s">
        <v>47</v>
      </c>
      <c r="I37" s="39" t="s">
        <v>48</v>
      </c>
    </row>
    <row r="38" spans="2:9" ht="19.5" customHeight="1" x14ac:dyDescent="0.25">
      <c r="B38" s="69" t="s">
        <v>27</v>
      </c>
      <c r="C38" s="69"/>
      <c r="D38" s="69"/>
      <c r="E38" s="69"/>
      <c r="F38" s="69"/>
      <c r="G38" s="69"/>
      <c r="H38" s="69"/>
      <c r="I38" s="69"/>
    </row>
    <row r="39" spans="2:9" x14ac:dyDescent="0.25">
      <c r="B39" s="45" t="s">
        <v>81</v>
      </c>
      <c r="C39" s="46" t="s">
        <v>82</v>
      </c>
      <c r="D39" s="47">
        <v>205000</v>
      </c>
      <c r="E39" s="47">
        <v>214000</v>
      </c>
      <c r="F39" s="48">
        <f>IF(D39="","",D39-N(E39))</f>
        <v>-9000</v>
      </c>
      <c r="G39" s="49">
        <f>IF(OR(D39="",N(E39)=0),"",(D39-E39)/E39)</f>
        <v>-4.2056074766355138E-2</v>
      </c>
      <c r="H39" s="26">
        <f>IF(OR(D39="",$D$55=0),"",D39/$D$55)</f>
        <v>0.90768208988266552</v>
      </c>
      <c r="I39" s="45" t="s">
        <v>83</v>
      </c>
    </row>
    <row r="40" spans="2:9" x14ac:dyDescent="0.25">
      <c r="B40" s="40"/>
      <c r="C40" s="41"/>
      <c r="D40" s="42"/>
      <c r="E40" s="42"/>
      <c r="F40" s="43" t="str">
        <f>IF(D40="","",D40-N(E40))</f>
        <v/>
      </c>
      <c r="G40" s="44" t="str">
        <f>IF(OR(D40="",N(E40)=0),"",(D40-E40)/E40)</f>
        <v/>
      </c>
      <c r="H40" s="23" t="str">
        <f>IF(OR(D40="",$D$55=0),"",D40/$D$55)</f>
        <v/>
      </c>
      <c r="I40" s="40"/>
    </row>
    <row r="41" spans="2:9" ht="18" customHeight="1" x14ac:dyDescent="0.25">
      <c r="B41" s="50" t="s">
        <v>84</v>
      </c>
      <c r="C41" s="51"/>
      <c r="D41" s="52">
        <f>SUM(D39:D40)</f>
        <v>205000</v>
      </c>
      <c r="E41" s="52">
        <f>SUM(E39:E40)</f>
        <v>214000</v>
      </c>
      <c r="F41" s="53">
        <f>D41-E41</f>
        <v>-9000</v>
      </c>
      <c r="G41" s="54">
        <f>IF(E41=0,"",(D41-E41)/E41)</f>
        <v>-4.2056074766355138E-2</v>
      </c>
      <c r="H41" s="55">
        <f>IF($D$55=0,"",D41/$D$55)</f>
        <v>0.90768208988266552</v>
      </c>
      <c r="I41" s="51"/>
    </row>
    <row r="42" spans="2:9" ht="19.5" customHeight="1" x14ac:dyDescent="0.25">
      <c r="B42" s="69" t="s">
        <v>28</v>
      </c>
      <c r="C42" s="69"/>
      <c r="D42" s="69"/>
      <c r="E42" s="69"/>
      <c r="F42" s="69"/>
      <c r="G42" s="69"/>
      <c r="H42" s="69"/>
      <c r="I42" s="69"/>
    </row>
    <row r="43" spans="2:9" x14ac:dyDescent="0.25">
      <c r="B43" s="45" t="s">
        <v>85</v>
      </c>
      <c r="C43" s="46" t="s">
        <v>82</v>
      </c>
      <c r="D43" s="47">
        <v>8200</v>
      </c>
      <c r="E43" s="47">
        <v>11500</v>
      </c>
      <c r="F43" s="48">
        <f>IF(D43="","",D43-N(E43))</f>
        <v>-3300</v>
      </c>
      <c r="G43" s="49">
        <f>IF(OR(D43="",N(E43)=0),"",(D43-E43)/E43)</f>
        <v>-0.28695652173913044</v>
      </c>
      <c r="H43" s="26">
        <f>IF(OR(D43="",$D$55=0),"",D43/$D$55)</f>
        <v>3.6307283595306619E-2</v>
      </c>
      <c r="I43" s="45"/>
    </row>
    <row r="44" spans="2:9" x14ac:dyDescent="0.25">
      <c r="B44" s="40" t="s">
        <v>86</v>
      </c>
      <c r="C44" s="41" t="s">
        <v>82</v>
      </c>
      <c r="D44" s="42">
        <v>6400</v>
      </c>
      <c r="E44" s="42">
        <v>9000</v>
      </c>
      <c r="F44" s="43">
        <f>IF(D44="","",D44-N(E44))</f>
        <v>-2600</v>
      </c>
      <c r="G44" s="44">
        <f>IF(OR(D44="",N(E44)=0),"",(D44-E44)/E44)</f>
        <v>-0.28888888888888886</v>
      </c>
      <c r="H44" s="23">
        <f>IF(OR(D44="",$D$55=0),"",D44/$D$55)</f>
        <v>2.8337392074385653E-2</v>
      </c>
      <c r="I44" s="40"/>
    </row>
    <row r="45" spans="2:9" x14ac:dyDescent="0.25">
      <c r="B45" s="45"/>
      <c r="C45" s="46"/>
      <c r="D45" s="47"/>
      <c r="E45" s="47"/>
      <c r="F45" s="48" t="str">
        <f>IF(D45="","",D45-N(E45))</f>
        <v/>
      </c>
      <c r="G45" s="49" t="str">
        <f>IF(OR(D45="",N(E45)=0),"",(D45-E45)/E45)</f>
        <v/>
      </c>
      <c r="H45" s="26" t="str">
        <f>IF(OR(D45="",$D$55=0),"",D45/$D$55)</f>
        <v/>
      </c>
      <c r="I45" s="45"/>
    </row>
    <row r="46" spans="2:9" ht="18" customHeight="1" x14ac:dyDescent="0.25">
      <c r="B46" s="50" t="s">
        <v>87</v>
      </c>
      <c r="C46" s="51"/>
      <c r="D46" s="52">
        <f>SUM(D43:D45)</f>
        <v>14600</v>
      </c>
      <c r="E46" s="52">
        <f>SUM(E43:E45)</f>
        <v>20500</v>
      </c>
      <c r="F46" s="53">
        <f>D46-E46</f>
        <v>-5900</v>
      </c>
      <c r="G46" s="54">
        <f>IF(E46=0,"",(D46-E46)/E46)</f>
        <v>-0.28780487804878047</v>
      </c>
      <c r="H46" s="55">
        <f>IF($D$55=0,"",D46/$D$55)</f>
        <v>6.4644675669692273E-2</v>
      </c>
      <c r="I46" s="51"/>
    </row>
    <row r="47" spans="2:9" ht="19.5" customHeight="1" x14ac:dyDescent="0.25">
      <c r="B47" s="69" t="s">
        <v>29</v>
      </c>
      <c r="C47" s="69"/>
      <c r="D47" s="69"/>
      <c r="E47" s="69"/>
      <c r="F47" s="69"/>
      <c r="G47" s="69"/>
      <c r="H47" s="69"/>
      <c r="I47" s="69"/>
    </row>
    <row r="48" spans="2:9" x14ac:dyDescent="0.25">
      <c r="B48" s="40" t="s">
        <v>88</v>
      </c>
      <c r="C48" s="41" t="s">
        <v>51</v>
      </c>
      <c r="D48" s="42">
        <v>1250</v>
      </c>
      <c r="E48" s="42">
        <v>2100</v>
      </c>
      <c r="F48" s="43">
        <f>IF(D48="","",D48-N(E48))</f>
        <v>-850</v>
      </c>
      <c r="G48" s="44">
        <f>IF(OR(D48="",N(E48)=0),"",(D48-E48)/E48)</f>
        <v>-0.40476190476190477</v>
      </c>
      <c r="H48" s="23">
        <f>IF(OR(D48="",$D$55=0),"",D48/$D$55)</f>
        <v>5.5346468895284481E-3</v>
      </c>
      <c r="I48" s="40"/>
    </row>
    <row r="49" spans="2:9" x14ac:dyDescent="0.25">
      <c r="B49" s="45"/>
      <c r="C49" s="46"/>
      <c r="D49" s="47"/>
      <c r="E49" s="47"/>
      <c r="F49" s="48" t="str">
        <f>IF(D49="","",D49-N(E49))</f>
        <v/>
      </c>
      <c r="G49" s="49" t="str">
        <f>IF(OR(D49="",N(E49)=0),"",(D49-E49)/E49)</f>
        <v/>
      </c>
      <c r="H49" s="26" t="str">
        <f>IF(OR(D49="",$D$55=0),"",D49/$D$55)</f>
        <v/>
      </c>
      <c r="I49" s="45"/>
    </row>
    <row r="50" spans="2:9" ht="18" customHeight="1" x14ac:dyDescent="0.25">
      <c r="B50" s="50" t="s">
        <v>89</v>
      </c>
      <c r="C50" s="51"/>
      <c r="D50" s="52">
        <f>SUM(D48:D49)</f>
        <v>1250</v>
      </c>
      <c r="E50" s="52">
        <f>SUM(E48:E49)</f>
        <v>2100</v>
      </c>
      <c r="F50" s="53">
        <f>D50-E50</f>
        <v>-850</v>
      </c>
      <c r="G50" s="54">
        <f>IF(E50=0,"",(D50-E50)/E50)</f>
        <v>-0.40476190476190477</v>
      </c>
      <c r="H50" s="55">
        <f>IF($D$55=0,"",D50/$D$55)</f>
        <v>5.5346468895284481E-3</v>
      </c>
      <c r="I50" s="51"/>
    </row>
    <row r="51" spans="2:9" ht="19.5" customHeight="1" x14ac:dyDescent="0.25">
      <c r="B51" s="69" t="s">
        <v>30</v>
      </c>
      <c r="C51" s="69"/>
      <c r="D51" s="69"/>
      <c r="E51" s="69"/>
      <c r="F51" s="69"/>
      <c r="G51" s="69"/>
      <c r="H51" s="69"/>
      <c r="I51" s="69"/>
    </row>
    <row r="52" spans="2:9" x14ac:dyDescent="0.25">
      <c r="B52" s="40" t="s">
        <v>90</v>
      </c>
      <c r="C52" s="41" t="s">
        <v>51</v>
      </c>
      <c r="D52" s="42">
        <v>5000</v>
      </c>
      <c r="E52" s="42">
        <v>6000</v>
      </c>
      <c r="F52" s="43">
        <f>IF(D52="","",D52-N(E52))</f>
        <v>-1000</v>
      </c>
      <c r="G52" s="44">
        <f>IF(OR(D52="",N(E52)=0),"",(D52-E52)/E52)</f>
        <v>-0.16666666666666666</v>
      </c>
      <c r="H52" s="23">
        <f>IF(OR(D52="",$D$55=0),"",D52/$D$55)</f>
        <v>2.2138587558113793E-2</v>
      </c>
      <c r="I52" s="40"/>
    </row>
    <row r="53" spans="2:9" x14ac:dyDescent="0.25">
      <c r="B53" s="45"/>
      <c r="C53" s="46"/>
      <c r="D53" s="47"/>
      <c r="E53" s="47"/>
      <c r="F53" s="48" t="str">
        <f>IF(D53="","",D53-N(E53))</f>
        <v/>
      </c>
      <c r="G53" s="49" t="str">
        <f>IF(OR(D53="",N(E53)=0),"",(D53-E53)/E53)</f>
        <v/>
      </c>
      <c r="H53" s="26" t="str">
        <f>IF(OR(D53="",$D$55=0),"",D53/$D$55)</f>
        <v/>
      </c>
      <c r="I53" s="45"/>
    </row>
    <row r="54" spans="2:9" ht="18" customHeight="1" x14ac:dyDescent="0.25">
      <c r="B54" s="50" t="s">
        <v>91</v>
      </c>
      <c r="C54" s="51"/>
      <c r="D54" s="52">
        <f>SUM(D52:D53)</f>
        <v>5000</v>
      </c>
      <c r="E54" s="52">
        <f>SUM(E52:E53)</f>
        <v>6000</v>
      </c>
      <c r="F54" s="53">
        <f>D54-E54</f>
        <v>-1000</v>
      </c>
      <c r="G54" s="54">
        <f>IF(E54=0,"",(D54-E54)/E54)</f>
        <v>-0.16666666666666666</v>
      </c>
      <c r="H54" s="55">
        <f>IF($D$55=0,"",D54/$D$55)</f>
        <v>2.2138587558113793E-2</v>
      </c>
      <c r="I54" s="51"/>
    </row>
    <row r="55" spans="2:9" ht="21.75" customHeight="1" x14ac:dyDescent="0.25">
      <c r="B55" s="56" t="s">
        <v>92</v>
      </c>
      <c r="C55" s="57"/>
      <c r="D55" s="58">
        <f>D41+D46+D50+D54</f>
        <v>225850</v>
      </c>
      <c r="E55" s="58">
        <f>E41+E46+E50+E54</f>
        <v>242600</v>
      </c>
      <c r="F55" s="59">
        <f>D55-E55</f>
        <v>-16750</v>
      </c>
      <c r="G55" s="60">
        <f>IF(E55=0,"",(D55-E55)/E55)</f>
        <v>-6.9043693322341296E-2</v>
      </c>
      <c r="H55" s="57"/>
      <c r="I55" s="57"/>
    </row>
    <row r="57" spans="2:9" ht="27.75" customHeight="1" x14ac:dyDescent="0.25">
      <c r="B57" s="70" t="s">
        <v>93</v>
      </c>
      <c r="C57" s="70"/>
      <c r="D57" s="61">
        <f>D34-D55</f>
        <v>254200</v>
      </c>
      <c r="E57" s="61">
        <f>E34-E55</f>
        <v>210900</v>
      </c>
      <c r="F57" s="62">
        <f>D57-E57</f>
        <v>43300</v>
      </c>
      <c r="G57" s="63">
        <f>IF(E57=0,"",(D57-E57)/E57)</f>
        <v>0.20531057373162637</v>
      </c>
      <c r="H57" s="64"/>
      <c r="I57" s="64"/>
    </row>
    <row r="59" spans="2:9" ht="19.5" customHeight="1" x14ac:dyDescent="0.25">
      <c r="B59" s="71" t="s">
        <v>94</v>
      </c>
      <c r="C59" s="71"/>
      <c r="D59" s="71"/>
      <c r="E59" s="71"/>
      <c r="F59" s="71"/>
      <c r="G59" s="71"/>
      <c r="H59" s="71"/>
      <c r="I59" s="71"/>
    </row>
    <row r="60" spans="2:9" ht="25.5" customHeight="1" x14ac:dyDescent="0.25">
      <c r="B60" s="72" t="s">
        <v>95</v>
      </c>
      <c r="C60" s="72"/>
      <c r="D60" s="72"/>
      <c r="E60" s="72"/>
      <c r="F60" s="72"/>
      <c r="G60" s="72"/>
      <c r="H60" s="72"/>
      <c r="I60" s="72"/>
    </row>
    <row r="61" spans="2:9" ht="25.5" customHeight="1" x14ac:dyDescent="0.25">
      <c r="B61" s="72" t="s">
        <v>96</v>
      </c>
      <c r="C61" s="72"/>
      <c r="D61" s="72"/>
      <c r="E61" s="72"/>
      <c r="F61" s="72"/>
      <c r="G61" s="72"/>
      <c r="H61" s="72"/>
      <c r="I61" s="72"/>
    </row>
    <row r="62" spans="2:9" ht="25.5" customHeight="1" x14ac:dyDescent="0.25">
      <c r="B62" s="72" t="s">
        <v>97</v>
      </c>
      <c r="C62" s="72"/>
      <c r="D62" s="72"/>
      <c r="E62" s="72"/>
      <c r="F62" s="72"/>
      <c r="G62" s="72"/>
      <c r="H62" s="72"/>
      <c r="I62" s="72"/>
    </row>
    <row r="63" spans="2:9" ht="25.5" customHeight="1" x14ac:dyDescent="0.25">
      <c r="B63" s="72" t="s">
        <v>98</v>
      </c>
      <c r="C63" s="72"/>
      <c r="D63" s="72"/>
      <c r="E63" s="72"/>
      <c r="F63" s="72"/>
      <c r="G63" s="72"/>
      <c r="H63" s="72"/>
      <c r="I63" s="72"/>
    </row>
    <row r="64" spans="2:9" ht="25.5" customHeight="1" x14ac:dyDescent="0.25">
      <c r="B64" s="72" t="s">
        <v>99</v>
      </c>
      <c r="C64" s="72"/>
      <c r="D64" s="72"/>
      <c r="E64" s="72"/>
      <c r="F64" s="72"/>
      <c r="G64" s="72"/>
      <c r="H64" s="72"/>
      <c r="I64" s="72"/>
    </row>
    <row r="65" spans="2:9" ht="25.5" customHeight="1" x14ac:dyDescent="0.25">
      <c r="B65" s="72" t="s">
        <v>100</v>
      </c>
      <c r="C65" s="72"/>
      <c r="D65" s="72"/>
      <c r="E65" s="72"/>
      <c r="F65" s="72"/>
      <c r="G65" s="72"/>
      <c r="H65" s="72"/>
      <c r="I65" s="72"/>
    </row>
  </sheetData>
  <mergeCells count="23">
    <mergeCell ref="B63:I63"/>
    <mergeCell ref="B64:I64"/>
    <mergeCell ref="B65:I65"/>
    <mergeCell ref="B57:C57"/>
    <mergeCell ref="B59:I59"/>
    <mergeCell ref="B60:I60"/>
    <mergeCell ref="B61:I61"/>
    <mergeCell ref="B62:I62"/>
    <mergeCell ref="B36:I36"/>
    <mergeCell ref="B38:I38"/>
    <mergeCell ref="B42:I42"/>
    <mergeCell ref="B47:I47"/>
    <mergeCell ref="B51:I51"/>
    <mergeCell ref="B7:I7"/>
    <mergeCell ref="B14:I14"/>
    <mergeCell ref="B20:I20"/>
    <mergeCell ref="B24:I24"/>
    <mergeCell ref="B29:I29"/>
    <mergeCell ref="B2:I2"/>
    <mergeCell ref="B3:I3"/>
    <mergeCell ref="C4:D4"/>
    <mergeCell ref="H4:I4"/>
    <mergeCell ref="B6:I6"/>
  </mergeCells>
  <conditionalFormatting sqref="F8:G56">
    <cfRule type="cellIs" dxfId="1" priority="2" operator="greaterThan">
      <formula>0</formula>
    </cfRule>
    <cfRule type="cellIs" dxfId="0" priority="3" operator="lessThan">
      <formula>0</formula>
    </cfRule>
  </conditionalFormatting>
  <dataValidations count="1">
    <dataValidation type="list" allowBlank="1" sqref="C8:C12 C15:C18 C21:C22 C25:C27 C30:C32 C39:C40 C43:C45 C48:C49 C52:C53" xr:uid="{00000000-0002-0000-0100-000000000000}">
      <formula1>"Marktwert,Verkehrswert,Rückkaufswert,Restschuld,Buchwert,Nennwert"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Vermögensaufstellung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2026-09-06T09:06:50Z</dcterms:created>
  <dcterms:modified xsi:type="dcterms:W3CDTF">2026-09-06T14:56:08Z</dcterms:modified>
  <dc:language>en-US</dc:language>
</cp:coreProperties>
</file>