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Verwaltung" sheetId="2" state="visible" r:id="rId4"/>
    <sheet name="Konfiguration" sheetId="3" state="visible" r:id="rId5"/>
  </sheets>
  <definedNames>
    <definedName function="false" hidden="false" localSheetId="0" name="_xlnm.Print_Area" vbProcedure="false">Übersicht!$A$1:$L$46</definedName>
    <definedName function="false" hidden="true" localSheetId="1" name="_xlnm._FilterDatabase" vbProcedure="false">Verwaltung!$A$6:$N$6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<sst xmlns="http://schemas.openxmlformats.org/spreadsheetml/2006/main" count="208" uniqueCount="97">
  <si>
    <t xml:space="preserve">Verwaltung – Übersicht 2026</t>
  </si>
  <si>
    <t xml:space="preserve">Kranz Verwaltung &amp; Service GmbH</t>
  </si>
  <si>
    <t xml:space="preserve">Königsallee 60 · 40212 Düsseldorf</t>
  </si>
  <si>
    <t xml:space="preserve">Stichtag</t>
  </si>
  <si>
    <t xml:space="preserve">Steuert Resttage &amp; überfällige Vorgänge. Änderbar. Voreinstellung: heutiges Datum.</t>
  </si>
  <si>
    <t xml:space="preserve">Vorgänge gesamt</t>
  </si>
  <si>
    <t xml:space="preserve">Offen</t>
  </si>
  <si>
    <t xml:space="preserve">In Bearbeitung</t>
  </si>
  <si>
    <t xml:space="preserve">Erledigt</t>
  </si>
  <si>
    <t xml:space="preserve">Überfällig</t>
  </si>
  <si>
    <t xml:space="preserve">Ø Fortschritt</t>
  </si>
  <si>
    <t xml:space="preserve">Vorgänge nach Kategorie</t>
  </si>
  <si>
    <t xml:space="preserve">Vorgänge nach Status</t>
  </si>
  <si>
    <t xml:space="preserve">Kategorie</t>
  </si>
  <si>
    <t xml:space="preserve">Anzahl</t>
  </si>
  <si>
    <t xml:space="preserve">Ist-Kosten (€)</t>
  </si>
  <si>
    <t xml:space="preserve">Anteil</t>
  </si>
  <si>
    <t xml:space="preserve">Status</t>
  </si>
  <si>
    <t xml:space="preserve">Budget-Überblick</t>
  </si>
  <si>
    <t xml:space="preserve">Gesamtbudget</t>
  </si>
  <si>
    <t xml:space="preserve">Ist-Kosten</t>
  </si>
  <si>
    <t xml:space="preserve">Restbudget</t>
  </si>
  <si>
    <t xml:space="preserve">Budget-Auslastung</t>
  </si>
  <si>
    <t xml:space="preserve">Gesamt</t>
  </si>
  <si>
    <t xml:space="preserve">Alle Kennzahlen aktualisieren sich automatisch aus dem Blatt „Verwaltung“. Auswahllisten pflegen Sie im Blatt „Konfiguration“.</t>
  </si>
  <si>
    <t xml:space="preserve">Verwaltung – Vorgangsübersicht</t>
  </si>
  <si>
    <t xml:space="preserve">Zentrale Verwaltung aller administrativen Vorgänge · Geschäftsjahr 2026</t>
  </si>
  <si>
    <t xml:space="preserve">Stichtag:</t>
  </si>
  <si>
    <t xml:space="preserve">Vorgangs-Nr.</t>
  </si>
  <si>
    <t xml:space="preserve">Vorgang</t>
  </si>
  <si>
    <t xml:space="preserve">Abteilung</t>
  </si>
  <si>
    <t xml:space="preserve">Verantwortlich</t>
  </si>
  <si>
    <t xml:space="preserve">Priorität</t>
  </si>
  <si>
    <t xml:space="preserve">Startdatum</t>
  </si>
  <si>
    <t xml:space="preserve">Fällig am</t>
  </si>
  <si>
    <t xml:space="preserve">Fortschritt</t>
  </si>
  <si>
    <t xml:space="preserve">Budget (€)</t>
  </si>
  <si>
    <t xml:space="preserve">Restbudget (€)</t>
  </si>
  <si>
    <t xml:space="preserve">Resttage</t>
  </si>
  <si>
    <t xml:space="preserve">Ablage digitalisieren – Altakten 2024</t>
  </si>
  <si>
    <t xml:space="preserve">Dokumentenverwaltung</t>
  </si>
  <si>
    <t xml:space="preserve">Verwaltung</t>
  </si>
  <si>
    <t xml:space="preserve">A. Neumann</t>
  </si>
  <si>
    <t xml:space="preserve">Mittel</t>
  </si>
  <si>
    <t xml:space="preserve">Wartungsvertrag Klimaanlage verlängern</t>
  </si>
  <si>
    <t xml:space="preserve">Vertragsverwaltung</t>
  </si>
  <si>
    <t xml:space="preserve">Facility</t>
  </si>
  <si>
    <t xml:space="preserve">D. Weber</t>
  </si>
  <si>
    <t xml:space="preserve">Büromaterial Q3 bestellen</t>
  </si>
  <si>
    <t xml:space="preserve">Bestellwesen &amp; Beschaffung</t>
  </si>
  <si>
    <t xml:space="preserve">Einkauf</t>
  </si>
  <si>
    <t xml:space="preserve">C. Fischer</t>
  </si>
  <si>
    <t xml:space="preserve">Niedrig</t>
  </si>
  <si>
    <t xml:space="preserve">Onboarding neue Mitarbeiterin</t>
  </si>
  <si>
    <t xml:space="preserve">Personalverwaltung</t>
  </si>
  <si>
    <t xml:space="preserve">Personal</t>
  </si>
  <si>
    <t xml:space="preserve">B. Roth</t>
  </si>
  <si>
    <t xml:space="preserve">Hoch</t>
  </si>
  <si>
    <t xml:space="preserve">Notebooks für Vertrieb beschaffen (4 Stk.)</t>
  </si>
  <si>
    <t xml:space="preserve">IT &amp; Ausstattung</t>
  </si>
  <si>
    <t xml:space="preserve">IT</t>
  </si>
  <si>
    <t xml:space="preserve">E. Krüger</t>
  </si>
  <si>
    <t xml:space="preserve">Datenschutz-Schulung organisieren</t>
  </si>
  <si>
    <t xml:space="preserve">Jahresabschluss vorbereiten – Unterlagen</t>
  </si>
  <si>
    <t xml:space="preserve">Finanzen &amp; Buchhaltung</t>
  </si>
  <si>
    <t xml:space="preserve">Finanzen</t>
  </si>
  <si>
    <t xml:space="preserve">Reinigungsvertrag neu ausschreiben</t>
  </si>
  <si>
    <t xml:space="preserve">Ablagestruktur Server neu ordnen</t>
  </si>
  <si>
    <t xml:space="preserve">Versicherungspolicen prüfen</t>
  </si>
  <si>
    <t xml:space="preserve">Firmenwagen-Inspektion terminieren</t>
  </si>
  <si>
    <t xml:space="preserve">Wartung &amp; Instandhaltung</t>
  </si>
  <si>
    <t xml:space="preserve">Rechnungseingang August erfassen</t>
  </si>
  <si>
    <t xml:space="preserve">Telefonanlage aktualisieren</t>
  </si>
  <si>
    <t xml:space="preserve">Posteingang digital archivieren</t>
  </si>
  <si>
    <t xml:space="preserve">Kommunikation &amp; Korrespondenz</t>
  </si>
  <si>
    <t xml:space="preserve">Fristenkalender 2026 aktualisieren</t>
  </si>
  <si>
    <t xml:space="preserve">Termine &amp; Fristen</t>
  </si>
  <si>
    <t xml:space="preserve">Lieferantenbewertung durchführen</t>
  </si>
  <si>
    <t xml:space="preserve">Arbeitsschutz-Begehung planen</t>
  </si>
  <si>
    <t xml:space="preserve">Weiterbildung Buchhaltung buchen</t>
  </si>
  <si>
    <t xml:space="preserve">Homepage-Impressum aktualisieren</t>
  </si>
  <si>
    <t xml:space="preserve">Vertrieb</t>
  </si>
  <si>
    <t xml:space="preserve">Inventur Büroausstattung</t>
  </si>
  <si>
    <t xml:space="preserve">Summe / Kennzahlen</t>
  </si>
  <si>
    <t xml:space="preserve">Legende:  Status  Offen · In Bearbeitung · Erledigt   |   Fristampel (Resttage):  rot = überfällig · gelb = fällig in ≤ 7 Tagen · leer = erledigt   |   Grau hinterlegte Spalten berechnen sich automatisch.</t>
  </si>
  <si>
    <t xml:space="preserve">Konfiguration – Auswahllisten</t>
  </si>
  <si>
    <t xml:space="preserve">Kategorien</t>
  </si>
  <si>
    <t xml:space="preserve">Abteilungen</t>
  </si>
  <si>
    <t xml:space="preserve">Verantwortliche</t>
  </si>
  <si>
    <t xml:space="preserve">Prioritäten</t>
  </si>
  <si>
    <t xml:space="preserve">Geschäftsführung</t>
  </si>
  <si>
    <t xml:space="preserve">Sonstiges</t>
  </si>
  <si>
    <t xml:space="preserve">Anleitung</t>
  </si>
  <si>
    <t xml:space="preserve">• Diese Listen speisen die Auswahlfelder (Dropdowns) im Blatt „Verwaltung“. Einträge hier ändern, ergänzen oder löschen – die Dropdowns passen sich automatisch an.</t>
  </si>
  <si>
    <t xml:space="preserve">• Neue Vorgänge werden ausschließlich im Blatt „Verwaltung“ erfasst. Grau hinterlegte Spalten (Vorgangs-Nr., Restbudget, Resttage) berechnen sich selbst – nicht überschreiben.</t>
  </si>
  <si>
    <t xml:space="preserve">• Der Stichtag im Blatt „Übersicht“ steuert die Berechnung von Resttagen und überfälligen Vorgängen.</t>
  </si>
  <si>
    <t xml:space="preserve">• Fristampel (Spalte Resttage): rot = überfällig · gelb = fällig in ≤ 7 Tagen · erledigte Vorgänge bleiben leer.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</si>
</sst>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"/>
    <numFmt numFmtId="167" formatCode="0%"/>
    <numFmt numFmtId="168" formatCode="General"/>
    <numFmt numFmtId="169" formatCode="#,##0.00&quot; €&quot;"/>
    <numFmt numFmtId="170" formatCode="0&quot; T&quot;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C9C6C2"/>
      <name val="Calibri"/>
      <family val="0"/>
      <charset val="1"/>
    </font>
    <font>
      <b val="true"/>
      <sz val="10"/>
      <color rgb="FF8F5326"/>
      <name val="Calibri"/>
      <family val="0"/>
      <charset val="1"/>
    </font>
    <font>
      <b val="true"/>
      <sz val="11"/>
      <color rgb="FF1B1D20"/>
      <name val="Calibri"/>
      <family val="0"/>
      <charset val="1"/>
    </font>
    <font>
      <i val="true"/>
      <sz val="9"/>
      <color rgb="FF7A7369"/>
      <name val="Calibri"/>
      <family val="0"/>
      <charset val="1"/>
    </font>
    <font>
      <b val="true"/>
      <sz val="9.5"/>
      <color rgb="FF55585E"/>
      <name val="Calibri"/>
      <family val="0"/>
      <charset val="1"/>
    </font>
    <font>
      <b val="true"/>
      <sz val="20"/>
      <color rgb="FF343A40"/>
      <name val="Calibri"/>
      <family val="0"/>
      <charset val="1"/>
    </font>
    <font>
      <b val="true"/>
      <sz val="20"/>
      <color rgb="FF55585E"/>
      <name val="Calibri"/>
      <family val="0"/>
      <charset val="1"/>
    </font>
    <font>
      <b val="true"/>
      <sz val="20"/>
      <color rgb="FF8A6113"/>
      <name val="Calibri"/>
      <family val="0"/>
      <charset val="1"/>
    </font>
    <font>
      <b val="true"/>
      <sz val="20"/>
      <color rgb="FF24567F"/>
      <name val="Calibri"/>
      <family val="0"/>
      <charset val="1"/>
    </font>
    <font>
      <b val="true"/>
      <sz val="20"/>
      <color rgb="FFB23A2E"/>
      <name val="Calibri"/>
      <family val="0"/>
      <charset val="1"/>
    </font>
    <font>
      <b val="true"/>
      <sz val="20"/>
      <color rgb="FF8F5326"/>
      <name val="Calibri"/>
      <family val="0"/>
      <charset val="1"/>
    </font>
    <font>
      <b val="true"/>
      <sz val="11"/>
      <color rgb="FF8F5326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.5"/>
      <color rgb="FF1B1D20"/>
      <name val="Calibri"/>
      <family val="0"/>
      <charset val="1"/>
    </font>
    <font>
      <b val="true"/>
      <sz val="9.5"/>
      <color rgb="FF1B1D20"/>
      <name val="Calibri"/>
      <family val="0"/>
      <charset val="1"/>
    </font>
    <font>
      <b val="true"/>
      <sz val="10"/>
      <color rgb="FF1B1D2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Calibri"/>
      <family val="0"/>
      <charset val="1"/>
    </font>
    <font>
      <sz val="10"/>
      <color rgb="FF55585E"/>
      <name val="Calibri"/>
      <family val="0"/>
      <charset val="1"/>
    </font>
    <font>
      <b val="true"/>
      <sz val="9"/>
      <color rgb="FF8F5326"/>
      <name val="Calibri"/>
      <family val="0"/>
      <charset val="1"/>
    </font>
    <font>
      <sz val="10"/>
      <color rgb="FF1B1D2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9"/>
      <color rgb="FF55585E"/>
      <name val="Calibri"/>
      <family val="0"/>
      <charset val="1"/>
    </font>
    <font>
      <b val="true"/>
      <sz val="14"/>
      <color rgb="FFFFFFFF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343A40"/>
        <bgColor rgb="FF23272B"/>
      </patternFill>
    </fill>
    <fill>
      <patternFill patternType="solid">
        <fgColor rgb="FFB26A33"/>
        <bgColor rgb="FF8A6113"/>
      </patternFill>
    </fill>
    <fill>
      <patternFill patternType="solid">
        <fgColor rgb="FFFBF3E8"/>
        <bgColor rgb="FFF8F6F3"/>
      </patternFill>
    </fill>
    <fill>
      <patternFill patternType="solid">
        <fgColor rgb="FFF1EEEA"/>
        <bgColor rgb="FFEDECEA"/>
      </patternFill>
    </fill>
    <fill>
      <patternFill patternType="solid">
        <fgColor rgb="FFFFFFFF"/>
        <bgColor rgb="FFF9F9F9"/>
      </patternFill>
    </fill>
    <fill>
      <patternFill patternType="solid">
        <fgColor rgb="FFF8F6F3"/>
        <bgColor rgb="FFF9F9F9"/>
      </patternFill>
    </fill>
    <fill>
      <patternFill patternType="solid">
        <fgColor rgb="FF23272B"/>
        <bgColor rgb="FF1B1D20"/>
      </patternFill>
    </fill>
    <fill>
      <patternFill patternType="solid">
        <fgColor rgb="FFEDECEA"/>
        <bgColor rgb="FFF1EEEA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ck">
        <color rgb="FFB26A33"/>
      </left>
      <right/>
      <top style="thin">
        <color rgb="FFD8D4CF"/>
      </top>
      <bottom style="thin">
        <color rgb="FFD8D4CF"/>
      </bottom>
      <diagonal/>
    </border>
    <border diagonalUp="false" diagonalDown="false">
      <left style="thin">
        <color rgb="FFE3DFDA"/>
      </left>
      <right/>
      <top style="medium">
        <color rgb="FFB26A33"/>
      </top>
      <bottom/>
      <diagonal/>
    </border>
    <border diagonalUp="false" diagonalDown="false">
      <left style="thin">
        <color rgb="FFE3DFDA"/>
      </left>
      <right/>
      <top/>
      <bottom style="thin">
        <color rgb="FFE3DFDA"/>
      </bottom>
      <diagonal/>
    </border>
    <border diagonalUp="false" diagonalDown="false">
      <left style="thick">
        <color rgb="FFB26A33"/>
      </left>
      <right/>
      <top/>
      <bottom style="thin">
        <color rgb="FFD8D4CF"/>
      </bottom>
      <diagonal/>
    </border>
    <border diagonalUp="false" diagonalDown="false">
      <left/>
      <right/>
      <top/>
      <bottom style="medium">
        <color rgb="FFB26A33"/>
      </bottom>
      <diagonal/>
    </border>
    <border diagonalUp="false" diagonalDown="false">
      <left style="thin">
        <color rgb="FFE3DFDA"/>
      </left>
      <right style="thin">
        <color rgb="FFE3DFDA"/>
      </right>
      <top style="thin">
        <color rgb="FFE3DFDA"/>
      </top>
      <bottom style="thin">
        <color rgb="FFE3DFDA"/>
      </bottom>
      <diagonal/>
    </border>
    <border diagonalUp="false" diagonalDown="false">
      <left style="thin">
        <color rgb="FFE3DFDA"/>
      </left>
      <right/>
      <top style="thin">
        <color rgb="FFE3DFDA"/>
      </top>
      <bottom style="thin">
        <color rgb="FFE3DFDA"/>
      </bottom>
      <diagonal/>
    </border>
    <border diagonalUp="false" diagonalDown="false">
      <left style="thin">
        <color rgb="FF343A40"/>
      </left>
      <right style="thin">
        <color rgb="FF343A40"/>
      </right>
      <top style="thin">
        <color rgb="FF343A40"/>
      </top>
      <bottom style="medium">
        <color rgb="FFB26A33"/>
      </bottom>
      <diagonal/>
    </border>
    <border diagonalUp="false" diagonalDown="false">
      <left style="thin">
        <color rgb="FFD8D4CF"/>
      </left>
      <right style="thin">
        <color rgb="FFD8D4CF"/>
      </right>
      <top style="thin">
        <color rgb="FFD8D4CF"/>
      </top>
      <bottom style="thin">
        <color rgb="FFD8D4CF"/>
      </bottom>
      <diagonal/>
    </border>
    <border diagonalUp="false" diagonalDown="false">
      <left/>
      <right/>
      <top style="medium">
        <color rgb="FF8F532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1" fillId="6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1" fillId="7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7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8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8" fontId="2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2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6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0" fillId="9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0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7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30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4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B23A2E"/>
        <sz val="10"/>
      </font>
    </dxf>
    <dxf>
      <fill>
        <patternFill patternType="solid">
          <fgColor rgb="FF343A4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0"/>
        <b val="1"/>
        <color rgb="FF55585E"/>
        <sz val="9"/>
      </font>
      <fill>
        <patternFill>
          <bgColor rgb="FFE7E5E2"/>
        </patternFill>
      </fill>
    </dxf>
    <dxf>
      <font>
        <name val="Calibri"/>
        <charset val="1"/>
        <family val="0"/>
        <b val="1"/>
        <color rgb="FF8A6113"/>
        <sz val="9"/>
      </font>
      <fill>
        <patternFill>
          <bgColor rgb="FFFBECD0"/>
        </patternFill>
      </fill>
    </dxf>
    <dxf>
      <font>
        <name val="Calibri"/>
        <charset val="1"/>
        <family val="0"/>
        <b val="1"/>
        <color rgb="FF24567F"/>
        <sz val="9"/>
      </font>
      <fill>
        <patternFill>
          <bgColor rgb="FFDCE6F0"/>
        </patternFill>
      </fill>
    </dxf>
    <dxf>
      <font>
        <name val="Calibri"/>
        <charset val="1"/>
        <family val="0"/>
        <b val="1"/>
        <color rgb="FFA5302F"/>
        <sz val="9"/>
      </font>
      <fill>
        <patternFill>
          <bgColor rgb="FFF5DADA"/>
        </patternFill>
      </fill>
    </dxf>
    <dxf>
      <font>
        <name val="Calibri"/>
        <charset val="1"/>
        <family val="0"/>
        <b val="1"/>
        <color rgb="FFB23A2E"/>
        <sz val="9"/>
      </font>
      <fill>
        <patternFill>
          <bgColor rgb="FFF5DADA"/>
        </patternFill>
      </fill>
    </dxf>
    <dxf>
      <font>
        <name val="Calibri"/>
        <charset val="1"/>
        <family val="0"/>
        <b val="1"/>
        <color rgb="FFB23A2E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8F6F3"/>
      <rgbColor rgb="FFFF00FF"/>
      <rgbColor rgb="FF00FFFF"/>
      <rgbColor rgb="FF800000"/>
      <rgbColor rgb="FF008000"/>
      <rgbColor rgb="FF000080"/>
      <rgbColor rgb="FF8A6113"/>
      <rgbColor rgb="FF800080"/>
      <rgbColor rgb="FF008080"/>
      <rgbColor rgb="FFC9C6C2"/>
      <rgbColor rgb="FF878787"/>
      <rgbColor rgb="FF9999FF"/>
      <rgbColor rgb="FFB23A2E"/>
      <rgbColor rgb="FFFBF3E8"/>
      <rgbColor rgb="FFDCE6F0"/>
      <rgbColor rgb="FF660066"/>
      <rgbColor rgb="FFFF8080"/>
      <rgbColor rgb="FF0066CC"/>
      <rgbColor rgb="FFD9D9D9"/>
      <rgbColor rgb="FF000080"/>
      <rgbColor rgb="FFFF00FF"/>
      <rgbColor rgb="FFF9F9F9"/>
      <rgbColor rgb="FF00FFFF"/>
      <rgbColor rgb="FF800080"/>
      <rgbColor rgb="FF800000"/>
      <rgbColor rgb="FF008080"/>
      <rgbColor rgb="FF0000FF"/>
      <rgbColor rgb="FF00CCFF"/>
      <rgbColor rgb="FFEDECEA"/>
      <rgbColor rgb="FFE7E5E2"/>
      <rgbColor rgb="FFFBECD0"/>
      <rgbColor rgb="FFD8D4CF"/>
      <rgbColor rgb="FFE3DFDA"/>
      <rgbColor rgb="FFF1EEEA"/>
      <rgbColor rgb="FFF5DADA"/>
      <rgbColor rgb="FF3366FF"/>
      <rgbColor rgb="FF33CCCC"/>
      <rgbColor rgb="FF99CC00"/>
      <rgbColor rgb="FFFFCC00"/>
      <rgbColor rgb="FFFF9900"/>
      <rgbColor rgb="FFB26A33"/>
      <rgbColor rgb="FF7A7369"/>
      <rgbColor rgb="FF969696"/>
      <rgbColor rgb="FF003366"/>
      <rgbColor rgb="FF55585E"/>
      <rgbColor rgb="FF1B1D20"/>
      <rgbColor rgb="FF23272B"/>
      <rgbColor rgb="FFA5302F"/>
      <rgbColor rgb="FF8F5326"/>
      <rgbColor rgb="FF24567F"/>
      <rgbColor rgb="FF343A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Vorgänge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Übersicht!B17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b26a3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Übersicht!$A$18:$A$27</c:f>
              <c:strCache>
                <c:ptCount val="10"/>
                <c:pt idx="0">
                  <c:v>Dokumentenverwaltung</c:v>
                </c:pt>
                <c:pt idx="1">
                  <c:v>Vertragsverwaltung</c:v>
                </c:pt>
                <c:pt idx="2">
                  <c:v>Bestellwesen &amp; Beschaffung</c:v>
                </c:pt>
                <c:pt idx="3">
                  <c:v>Personalverwaltung</c:v>
                </c:pt>
                <c:pt idx="4">
                  <c:v>IT &amp; Ausstattung</c:v>
                </c:pt>
                <c:pt idx="5">
                  <c:v>Wartung &amp; Instandhaltung</c:v>
                </c:pt>
                <c:pt idx="6">
                  <c:v>Finanzen &amp; Buchhaltung</c:v>
                </c:pt>
                <c:pt idx="7">
                  <c:v>Kommunikation &amp; Korrespondenz</c:v>
                </c:pt>
                <c:pt idx="8">
                  <c:v>Termine &amp; Fristen</c:v>
                </c:pt>
                <c:pt idx="9">
                  <c:v>Sonstiges</c:v>
                </c:pt>
              </c:strCache>
            </c:strRef>
          </c:cat>
          <c:val>
            <c:numRef>
              <c:f>Übersicht!$B$18:$B$27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86139390"/>
        <c:axId val="989121"/>
      </c:barChart>
      <c:catAx>
        <c:axId val="861393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9121"/>
        <c:crosses val="autoZero"/>
        <c:auto val="1"/>
        <c:lblAlgn val="ctr"/>
        <c:lblOffset val="100"/>
        <c:noMultiLvlLbl val="0"/>
      </c:catAx>
      <c:valAx>
        <c:axId val="98912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13939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Vorgänge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Übersicht!G17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343a4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Übersicht!$F$18:$F$20</c:f>
              <c:strCache>
                <c:ptCount val="3"/>
                <c:pt idx="0">
                  <c:v>Offen</c:v>
                </c:pt>
                <c:pt idx="1">
                  <c:v>In Bearbeitung</c:v>
                </c:pt>
                <c:pt idx="2">
                  <c:v>Erledigt</c:v>
                </c:pt>
              </c:strCache>
            </c:strRef>
          </c:cat>
          <c:val>
            <c:numRef>
              <c:f>Übersicht!$G$18:$G$20</c:f>
              <c:numCache>
                <c:formatCode>General</c:formatCode>
                <c:ptCount val="3"/>
                <c:pt idx="0">
                  <c:v>12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</c:ser>
        <c:gapWidth val="150"/>
        <c:overlap val="0"/>
        <c:axId val="50368409"/>
        <c:axId val="74920616"/>
      </c:barChart>
      <c:catAx>
        <c:axId val="503684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20616"/>
        <c:crosses val="autoZero"/>
        <c:auto val="1"/>
        <c:lblAlgn val="ctr"/>
        <c:lblOffset val="100"/>
        <c:noMultiLvlLbl val="0"/>
      </c:catAx>
      <c:valAx>
        <c:axId val="74920616"/>
        <c:scaling>
          <c:orientation val="minMax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3684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5</xdr:col>
      <xdr:colOff>520920</xdr:colOff>
      <xdr:row>42</xdr:row>
      <xdr:rowOff>7200</xdr:rowOff>
    </xdr:to>
    <xdr:graphicFrame>
      <xdr:nvGraphicFramePr>
        <xdr:cNvPr id="0" name="Chart 1"/>
        <xdr:cNvGraphicFramePr/>
      </xdr:nvGraphicFramePr>
      <xdr:xfrm>
        <a:off x="0" y="5800680"/>
        <a:ext cx="4679640" cy="248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29</xdr:row>
      <xdr:rowOff>0</xdr:rowOff>
    </xdr:from>
    <xdr:to>
      <xdr:col>11</xdr:col>
      <xdr:colOff>286920</xdr:colOff>
      <xdr:row>42</xdr:row>
      <xdr:rowOff>7200</xdr:rowOff>
    </xdr:to>
    <xdr:graphicFrame>
      <xdr:nvGraphicFramePr>
        <xdr:cNvPr id="1" name="Chart 2"/>
        <xdr:cNvGraphicFramePr/>
      </xdr:nvGraphicFramePr>
      <xdr:xfrm>
        <a:off x="5709240" y="5800680"/>
        <a:ext cx="3599640" cy="248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2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3" t="s">
        <v>2</v>
      </c>
      <c r="H2" s="3"/>
      <c r="I2" s="3"/>
      <c r="J2" s="3"/>
      <c r="K2" s="3"/>
      <c r="L2" s="3"/>
    </row>
    <row r="3" customFormat="false" ht="3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6" hidden="false" customHeight="true" outlineLevel="0" collapsed="false"/>
    <row r="6" customFormat="false" ht="19.5" hidden="false" customHeight="true" outlineLevel="0" collapsed="false">
      <c r="A6" s="5" t="s">
        <v>3</v>
      </c>
      <c r="C6" s="6" t="n">
        <v>46253</v>
      </c>
      <c r="D6" s="6"/>
      <c r="F6" s="7" t="s">
        <v>4</v>
      </c>
      <c r="G6" s="7"/>
      <c r="H6" s="7"/>
      <c r="I6" s="7"/>
      <c r="J6" s="7"/>
      <c r="K6" s="7"/>
      <c r="L6" s="7"/>
    </row>
    <row r="7" customFormat="false" ht="6" hidden="false" customHeight="true" outlineLevel="0" collapsed="false"/>
    <row r="9" customFormat="false" ht="15.75" hidden="false" customHeight="true" outlineLevel="0" collapsed="false">
      <c r="A9" s="8" t="s">
        <v>5</v>
      </c>
      <c r="B9" s="8"/>
      <c r="C9" s="8"/>
      <c r="D9" s="8"/>
      <c r="E9" s="8" t="s">
        <v>6</v>
      </c>
      <c r="F9" s="8"/>
      <c r="G9" s="8"/>
      <c r="H9" s="8"/>
      <c r="I9" s="8" t="s">
        <v>7</v>
      </c>
      <c r="J9" s="8"/>
      <c r="K9" s="8"/>
      <c r="L9" s="8"/>
    </row>
    <row r="10" customFormat="false" ht="30" hidden="false" customHeight="true" outlineLevel="0" collapsed="false">
      <c r="A10" s="9" t="n">
        <f aca="false">SUMPRODUCT((Verwaltung!$B$7:$B$36&lt;&gt;"")*1)</f>
        <v>20</v>
      </c>
      <c r="B10" s="9"/>
      <c r="C10" s="9"/>
      <c r="D10" s="9"/>
      <c r="E10" s="10" t="n">
        <f aca="false">COUNTIF(Verwaltung!$I$7:$I$36,"Offen")</f>
        <v>12</v>
      </c>
      <c r="F10" s="10"/>
      <c r="G10" s="10"/>
      <c r="H10" s="10"/>
      <c r="I10" s="11" t="n">
        <f aca="false">COUNTIF(Verwaltung!$I$7:$I$36,"In Bearbeitung")</f>
        <v>4</v>
      </c>
      <c r="J10" s="11"/>
      <c r="K10" s="11"/>
      <c r="L10" s="11"/>
    </row>
    <row r="11" customFormat="false" ht="3.75" hidden="false" customHeight="true" outlineLevel="0" collapsed="false"/>
    <row r="12" customFormat="false" ht="15.75" hidden="false" customHeight="true" outlineLevel="0" collapsed="false">
      <c r="A12" s="8" t="s">
        <v>8</v>
      </c>
      <c r="B12" s="8"/>
      <c r="C12" s="8"/>
      <c r="D12" s="8"/>
      <c r="E12" s="8" t="s">
        <v>9</v>
      </c>
      <c r="F12" s="8"/>
      <c r="G12" s="8"/>
      <c r="H12" s="8"/>
      <c r="I12" s="8" t="s">
        <v>10</v>
      </c>
      <c r="J12" s="8"/>
      <c r="K12" s="8"/>
      <c r="L12" s="8"/>
    </row>
    <row r="13" customFormat="false" ht="30" hidden="false" customHeight="true" outlineLevel="0" collapsed="false">
      <c r="A13" s="12" t="n">
        <f aca="false">COUNTIF(Verwaltung!$I$7:$I$36,"Erledigt")</f>
        <v>4</v>
      </c>
      <c r="B13" s="12"/>
      <c r="C13" s="12"/>
      <c r="D13" s="12"/>
      <c r="E13" s="13" t="n">
        <f aca="false">SUMPRODUCT((Verwaltung!$B$7:$B$36&lt;&gt;"")*(Verwaltung!$I$7:$I$36&lt;&gt;"Erledigt")*(Verwaltung!$H$7:$H$36&lt;&gt;"")*(Verwaltung!$H$7:$H$36&lt;$C$6))</f>
        <v>2</v>
      </c>
      <c r="F13" s="13"/>
      <c r="G13" s="13"/>
      <c r="H13" s="13"/>
      <c r="I13" s="14" t="n">
        <f aca="false">IFERROR(SUMPRODUCT((Verwaltung!$B$7:$B$36&lt;&gt;"")*Verwaltung!$J$7:$J$36)/SUMPRODUCT((Verwaltung!$B$7:$B$36&lt;&gt;"")*1),0)</f>
        <v>0.2875</v>
      </c>
      <c r="J13" s="14"/>
      <c r="K13" s="14"/>
      <c r="L13" s="14"/>
    </row>
    <row r="14" customFormat="false" ht="7.5" hidden="false" customHeight="true" outlineLevel="0" collapsed="false"/>
    <row r="16" customFormat="false" ht="19.5" hidden="false" customHeight="true" outlineLevel="0" collapsed="false">
      <c r="A16" s="15" t="s">
        <v>11</v>
      </c>
      <c r="B16" s="15"/>
      <c r="C16" s="15"/>
      <c r="D16" s="15"/>
      <c r="F16" s="15" t="s">
        <v>12</v>
      </c>
      <c r="G16" s="15"/>
      <c r="H16" s="15"/>
      <c r="I16" s="15"/>
    </row>
    <row r="17" customFormat="false" ht="18" hidden="false" customHeight="true" outlineLevel="0" collapsed="false">
      <c r="A17" s="16" t="s">
        <v>13</v>
      </c>
      <c r="B17" s="17" t="s">
        <v>14</v>
      </c>
      <c r="C17" s="17" t="s">
        <v>15</v>
      </c>
      <c r="D17" s="17" t="s">
        <v>16</v>
      </c>
      <c r="F17" s="16" t="s">
        <v>17</v>
      </c>
      <c r="G17" s="17" t="s">
        <v>14</v>
      </c>
      <c r="H17" s="17" t="s">
        <v>16</v>
      </c>
    </row>
    <row r="18" customFormat="false" ht="15.75" hidden="false" customHeight="true" outlineLevel="0" collapsed="false">
      <c r="A18" s="18" t="str">
        <f aca="false">Konfiguration!$B$5</f>
        <v>Dokumentenverwaltung</v>
      </c>
      <c r="B18" s="19" t="n">
        <f aca="false">COUNTIF(Verwaltung!$C$7:$C$36,$A18)</f>
        <v>2</v>
      </c>
      <c r="C18" s="20" t="n">
        <f aca="false">SUMIF(Verwaltung!$C$7:$C$36,$A18,Verwaltung!$L$7:$L$36)</f>
        <v>1150</v>
      </c>
      <c r="D18" s="21" t="n">
        <f aca="false">IFERROR($B18/$B$28,0)</f>
        <v>0.1</v>
      </c>
      <c r="F18" s="18" t="str">
        <f aca="false">Konfiguration!$J$5</f>
        <v>Offen</v>
      </c>
      <c r="G18" s="19" t="n">
        <f aca="false">COUNTIF(Verwaltung!$I$7:$I$36,$F18)</f>
        <v>12</v>
      </c>
      <c r="H18" s="21" t="n">
        <f aca="false">IFERROR($G18/SUM($G$18:$G$20),0)</f>
        <v>0.6</v>
      </c>
    </row>
    <row r="19" customFormat="false" ht="15.75" hidden="false" customHeight="true" outlineLevel="0" collapsed="false">
      <c r="A19" s="22" t="str">
        <f aca="false">Konfiguration!$B$6</f>
        <v>Vertragsverwaltung</v>
      </c>
      <c r="B19" s="23" t="n">
        <f aca="false">COUNTIF(Verwaltung!$C$7:$C$36,$A19)</f>
        <v>3</v>
      </c>
      <c r="C19" s="24" t="n">
        <f aca="false">SUMIF(Verwaltung!$C$7:$C$36,$A19,Verwaltung!$L$7:$L$36)</f>
        <v>820</v>
      </c>
      <c r="D19" s="25" t="n">
        <f aca="false">IFERROR($B19/$B$28,0)</f>
        <v>0.15</v>
      </c>
      <c r="F19" s="22" t="str">
        <f aca="false">Konfiguration!$J$6</f>
        <v>In Bearbeitung</v>
      </c>
      <c r="G19" s="23" t="n">
        <f aca="false">COUNTIF(Verwaltung!$I$7:$I$36,$F19)</f>
        <v>4</v>
      </c>
      <c r="H19" s="25" t="n">
        <f aca="false">IFERROR($G19/SUM($G$18:$G$20),0)</f>
        <v>0.2</v>
      </c>
    </row>
    <row r="20" customFormat="false" ht="15.75" hidden="false" customHeight="true" outlineLevel="0" collapsed="false">
      <c r="A20" s="18" t="str">
        <f aca="false">Konfiguration!$B$7</f>
        <v>Bestellwesen &amp; Beschaffung</v>
      </c>
      <c r="B20" s="19" t="n">
        <f aca="false">COUNTIF(Verwaltung!$C$7:$C$36,$A20)</f>
        <v>2</v>
      </c>
      <c r="C20" s="20" t="n">
        <f aca="false">SUMIF(Verwaltung!$C$7:$C$36,$A20,Verwaltung!$L$7:$L$36)</f>
        <v>612</v>
      </c>
      <c r="D20" s="21" t="n">
        <f aca="false">IFERROR($B20/$B$28,0)</f>
        <v>0.1</v>
      </c>
      <c r="F20" s="18" t="str">
        <f aca="false">Konfiguration!$J$7</f>
        <v>Erledigt</v>
      </c>
      <c r="G20" s="19" t="n">
        <f aca="false">COUNTIF(Verwaltung!$I$7:$I$36,$F20)</f>
        <v>4</v>
      </c>
      <c r="H20" s="21" t="n">
        <f aca="false">IFERROR($G20/SUM($G$18:$G$20),0)</f>
        <v>0.2</v>
      </c>
    </row>
    <row r="21" customFormat="false" ht="15.75" hidden="false" customHeight="true" outlineLevel="0" collapsed="false">
      <c r="A21" s="22" t="str">
        <f aca="false">Konfiguration!$B$8</f>
        <v>Personalverwaltung</v>
      </c>
      <c r="B21" s="23" t="n">
        <f aca="false">COUNTIF(Verwaltung!$C$7:$C$36,$A21)</f>
        <v>3</v>
      </c>
      <c r="C21" s="24" t="n">
        <f aca="false">SUMIF(Verwaltung!$C$7:$C$36,$A21,Verwaltung!$L$7:$L$36)</f>
        <v>610</v>
      </c>
      <c r="D21" s="25" t="n">
        <f aca="false">IFERROR($B21/$B$28,0)</f>
        <v>0.15</v>
      </c>
    </row>
    <row r="22" customFormat="false" ht="19.5" hidden="false" customHeight="true" outlineLevel="0" collapsed="false">
      <c r="A22" s="18" t="str">
        <f aca="false">Konfiguration!$B$9</f>
        <v>IT &amp; Ausstattung</v>
      </c>
      <c r="B22" s="19" t="n">
        <f aca="false">COUNTIF(Verwaltung!$C$7:$C$36,$A22)</f>
        <v>3</v>
      </c>
      <c r="C22" s="20" t="n">
        <f aca="false">SUMIF(Verwaltung!$C$7:$C$36,$A22,Verwaltung!$L$7:$L$36)</f>
        <v>3900</v>
      </c>
      <c r="D22" s="21" t="n">
        <f aca="false">IFERROR($B22/$B$28,0)</f>
        <v>0.15</v>
      </c>
      <c r="F22" s="15" t="s">
        <v>18</v>
      </c>
      <c r="G22" s="15"/>
      <c r="H22" s="15"/>
      <c r="I22" s="15"/>
    </row>
    <row r="23" customFormat="false" ht="16.5" hidden="false" customHeight="true" outlineLevel="0" collapsed="false">
      <c r="A23" s="22" t="str">
        <f aca="false">Konfiguration!$B$10</f>
        <v>Wartung &amp; Instandhaltung</v>
      </c>
      <c r="B23" s="23" t="n">
        <f aca="false">COUNTIF(Verwaltung!$C$7:$C$36,$A23)</f>
        <v>2</v>
      </c>
      <c r="C23" s="24" t="n">
        <f aca="false">SUMIF(Verwaltung!$C$7:$C$36,$A23,Verwaltung!$L$7:$L$36)</f>
        <v>0</v>
      </c>
      <c r="D23" s="25" t="n">
        <f aca="false">IFERROR($B23/$B$28,0)</f>
        <v>0.1</v>
      </c>
      <c r="F23" s="26" t="s">
        <v>19</v>
      </c>
      <c r="G23" s="26"/>
      <c r="H23" s="27" t="n">
        <f aca="false">SUM(Verwaltung!$K$7:$K$36)</f>
        <v>13750</v>
      </c>
      <c r="I23" s="27"/>
    </row>
    <row r="24" customFormat="false" ht="16.5" hidden="false" customHeight="true" outlineLevel="0" collapsed="false">
      <c r="A24" s="18" t="str">
        <f aca="false">Konfiguration!$B$11</f>
        <v>Finanzen &amp; Buchhaltung</v>
      </c>
      <c r="B24" s="19" t="n">
        <f aca="false">COUNTIF(Verwaltung!$C$7:$C$36,$A24)</f>
        <v>2</v>
      </c>
      <c r="C24" s="20" t="n">
        <f aca="false">SUMIF(Verwaltung!$C$7:$C$36,$A24,Verwaltung!$L$7:$L$36)</f>
        <v>0</v>
      </c>
      <c r="D24" s="21" t="n">
        <f aca="false">IFERROR($B24/$B$28,0)</f>
        <v>0.1</v>
      </c>
      <c r="F24" s="28" t="s">
        <v>20</v>
      </c>
      <c r="G24" s="28"/>
      <c r="H24" s="29" t="n">
        <f aca="false">SUM(Verwaltung!$L$7:$L$36)</f>
        <v>7092</v>
      </c>
      <c r="I24" s="29"/>
    </row>
    <row r="25" customFormat="false" ht="16.5" hidden="false" customHeight="true" outlineLevel="0" collapsed="false">
      <c r="A25" s="22" t="str">
        <f aca="false">Konfiguration!$B$12</f>
        <v>Kommunikation &amp; Korrespondenz</v>
      </c>
      <c r="B25" s="23" t="n">
        <f aca="false">COUNTIF(Verwaltung!$C$7:$C$36,$A25)</f>
        <v>2</v>
      </c>
      <c r="C25" s="24" t="n">
        <f aca="false">SUMIF(Verwaltung!$C$7:$C$36,$A25,Verwaltung!$L$7:$L$36)</f>
        <v>0</v>
      </c>
      <c r="D25" s="25" t="n">
        <f aca="false">IFERROR($B25/$B$28,0)</f>
        <v>0.1</v>
      </c>
      <c r="F25" s="26" t="s">
        <v>21</v>
      </c>
      <c r="G25" s="26"/>
      <c r="H25" s="27" t="n">
        <f aca="false">SUM(Verwaltung!$K$7:$K$36)-SUM(Verwaltung!$L$7:$L$36)</f>
        <v>6658</v>
      </c>
      <c r="I25" s="27"/>
    </row>
    <row r="26" customFormat="false" ht="16.5" hidden="false" customHeight="true" outlineLevel="0" collapsed="false">
      <c r="A26" s="18" t="str">
        <f aca="false">Konfiguration!$B$13</f>
        <v>Termine &amp; Fristen</v>
      </c>
      <c r="B26" s="19" t="n">
        <f aca="false">COUNTIF(Verwaltung!$C$7:$C$36,$A26)</f>
        <v>1</v>
      </c>
      <c r="C26" s="20" t="n">
        <f aca="false">SUMIF(Verwaltung!$C$7:$C$36,$A26,Verwaltung!$L$7:$L$36)</f>
        <v>0</v>
      </c>
      <c r="D26" s="21" t="n">
        <f aca="false">IFERROR($B26/$B$28,0)</f>
        <v>0.05</v>
      </c>
      <c r="F26" s="28" t="s">
        <v>22</v>
      </c>
      <c r="G26" s="28"/>
      <c r="H26" s="30" t="n">
        <f aca="false">IFERROR(SUM(Verwaltung!$L$7:$L$36)/SUM(Verwaltung!$K$7:$K$36),0)</f>
        <v>0.515781818181818</v>
      </c>
      <c r="I26" s="30"/>
    </row>
    <row r="27" customFormat="false" ht="15.75" hidden="false" customHeight="true" outlineLevel="0" collapsed="false">
      <c r="A27" s="22" t="str">
        <f aca="false">Konfiguration!$B$14</f>
        <v>Sonstiges</v>
      </c>
      <c r="B27" s="23" t="n">
        <f aca="false">COUNTIF(Verwaltung!$C$7:$C$36,$A27)</f>
        <v>0</v>
      </c>
      <c r="C27" s="24" t="n">
        <f aca="false">SUMIF(Verwaltung!$C$7:$C$36,$A27,Verwaltung!$L$7:$L$36)</f>
        <v>0</v>
      </c>
      <c r="D27" s="25" t="n">
        <f aca="false">IFERROR($B27/$B$28,0)</f>
        <v>0</v>
      </c>
    </row>
    <row r="28" customFormat="false" ht="18" hidden="false" customHeight="true" outlineLevel="0" collapsed="false">
      <c r="A28" s="31" t="s">
        <v>23</v>
      </c>
      <c r="B28" s="32" t="n">
        <f aca="false">SUM(B18:B27)</f>
        <v>20</v>
      </c>
      <c r="C28" s="33" t="n">
        <f aca="false">SUM(C18:C27)</f>
        <v>7092</v>
      </c>
      <c r="D28" s="34" t="n">
        <f aca="false">SUM(D18:D27)</f>
        <v>1</v>
      </c>
    </row>
    <row r="46" customFormat="false" ht="15" hidden="false" customHeight="false" outlineLevel="0" collapsed="false">
      <c r="A46" s="35" t="s">
        <v>24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</sheetData>
  <mergeCells count="29">
    <mergeCell ref="A1:F2"/>
    <mergeCell ref="G1:L1"/>
    <mergeCell ref="G2:L2"/>
    <mergeCell ref="C6:D6"/>
    <mergeCell ref="F6:L6"/>
    <mergeCell ref="A9:D9"/>
    <mergeCell ref="E9:H9"/>
    <mergeCell ref="I9:L9"/>
    <mergeCell ref="A10:D10"/>
    <mergeCell ref="E10:H10"/>
    <mergeCell ref="I10:L10"/>
    <mergeCell ref="A12:D12"/>
    <mergeCell ref="E12:H12"/>
    <mergeCell ref="I12:L12"/>
    <mergeCell ref="A13:D13"/>
    <mergeCell ref="E13:H13"/>
    <mergeCell ref="I13:L13"/>
    <mergeCell ref="A16:D16"/>
    <mergeCell ref="F16:I16"/>
    <mergeCell ref="F22:I22"/>
    <mergeCell ref="F23:G23"/>
    <mergeCell ref="H23:I23"/>
    <mergeCell ref="F24:G24"/>
    <mergeCell ref="H24:I24"/>
    <mergeCell ref="F25:G25"/>
    <mergeCell ref="H25:I25"/>
    <mergeCell ref="F26:G26"/>
    <mergeCell ref="H26:I26"/>
    <mergeCell ref="A46:L46"/>
  </mergeCells>
  <conditionalFormatting sqref="B18:B27">
    <cfRule type="dataBar" priority="2">
      <dataBar showValue="1" minLength="10" maxLength="90">
        <cfvo type="num" val="0"/>
        <cfvo type="max" val="0"/>
        <color rgb="FFB26A33"/>
      </dataBar>
      <extLst>
        <ext xmlns:x14="http://schemas.microsoft.com/office/spreadsheetml/2009/9/main" uri="{B025F937-C7B1-47D3-B67F-A62EFF666E3E}">
          <x14:id>{47A9428F-FA15-4EA5-8052-DD8EBEC259F9}</x14:id>
        </ext>
      </extLst>
    </cfRule>
  </conditionalFormatting>
  <conditionalFormatting sqref="H26:I26">
    <cfRule type="cellIs" priority="3" operator="greaterThan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A9428F-FA15-4EA5-8052-DD8EBEC259F9}">
            <x14:dataBar minLength="10" maxLength="90" axisPosition="none" gradient="true">
              <x14:cfvo type="num">
                <xm:f>0</xm:f>
              </x14:cfvo>
              <x14:cfvo type="max"/>
              <x14:negativeFillColor rgb="FFB26A33"/>
              <x14:axisColor rgb="FF000000"/>
            </x14:dataBar>
          </x14:cfRule>
          <xm:sqref>B18:B27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5"/>
    <col collapsed="false" customWidth="true" hidden="false" outlineLevel="0" max="10" min="10" style="0" width="11"/>
    <col collapsed="false" customWidth="true" hidden="false" outlineLevel="0" max="13" min="11" style="0" width="13"/>
    <col collapsed="false" customWidth="true" hidden="false" outlineLevel="0" max="14" min="14" style="0" width="11"/>
  </cols>
  <sheetData>
    <row r="1" customFormat="false" ht="21.75" hidden="false" customHeight="true" outlineLevel="0" collapsed="false">
      <c r="A1" s="36" t="s">
        <v>25</v>
      </c>
      <c r="B1" s="36"/>
      <c r="C1" s="36"/>
      <c r="D1" s="36"/>
      <c r="E1" s="36"/>
      <c r="F1" s="36"/>
      <c r="G1" s="36"/>
      <c r="H1" s="36"/>
      <c r="I1" s="2" t="s">
        <v>1</v>
      </c>
      <c r="J1" s="2"/>
      <c r="K1" s="2"/>
      <c r="L1" s="2"/>
      <c r="M1" s="2"/>
      <c r="N1" s="2"/>
    </row>
    <row r="2" customFormat="false" ht="6" hidden="false" customHeight="true" outlineLevel="0" collapsed="false">
      <c r="A2" s="36"/>
      <c r="B2" s="36"/>
      <c r="C2" s="36"/>
      <c r="D2" s="36"/>
      <c r="E2" s="36"/>
      <c r="F2" s="36"/>
      <c r="G2" s="36"/>
      <c r="H2" s="36"/>
      <c r="I2" s="3" t="s">
        <v>2</v>
      </c>
      <c r="J2" s="3"/>
      <c r="K2" s="3"/>
      <c r="L2" s="3"/>
      <c r="M2" s="3"/>
      <c r="N2" s="3"/>
    </row>
    <row r="3" customFormat="false" ht="18" hidden="false" customHeight="true" outlineLevel="0" collapsed="false">
      <c r="A3" s="37" t="s">
        <v>26</v>
      </c>
      <c r="B3" s="37"/>
      <c r="C3" s="37"/>
      <c r="D3" s="37"/>
      <c r="E3" s="37"/>
      <c r="F3" s="37"/>
      <c r="G3" s="37"/>
      <c r="H3" s="37"/>
      <c r="I3" s="38" t="s">
        <v>27</v>
      </c>
      <c r="J3" s="38"/>
      <c r="K3" s="38"/>
      <c r="L3" s="38"/>
      <c r="M3" s="39" t="n">
        <f aca="false">Übersicht!$C$6</f>
        <v>46253</v>
      </c>
      <c r="N3" s="39"/>
    </row>
    <row r="4" customFormat="false" ht="4.5" hidden="false" customHeight="true" outlineLevel="0" collapsed="false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customFormat="false" ht="3.75" hidden="false" customHeight="true" outlineLevel="0" collapsed="false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customFormat="false" ht="30" hidden="false" customHeight="true" outlineLevel="0" collapsed="false">
      <c r="A6" s="41" t="s">
        <v>28</v>
      </c>
      <c r="B6" s="41" t="s">
        <v>29</v>
      </c>
      <c r="C6" s="41" t="s">
        <v>13</v>
      </c>
      <c r="D6" s="41" t="s">
        <v>30</v>
      </c>
      <c r="E6" s="41" t="s">
        <v>31</v>
      </c>
      <c r="F6" s="41" t="s">
        <v>32</v>
      </c>
      <c r="G6" s="41" t="s">
        <v>33</v>
      </c>
      <c r="H6" s="41" t="s">
        <v>34</v>
      </c>
      <c r="I6" s="41" t="s">
        <v>17</v>
      </c>
      <c r="J6" s="41" t="s">
        <v>35</v>
      </c>
      <c r="K6" s="41" t="s">
        <v>36</v>
      </c>
      <c r="L6" s="41" t="s">
        <v>15</v>
      </c>
      <c r="M6" s="41" t="s">
        <v>37</v>
      </c>
      <c r="N6" s="41" t="s">
        <v>38</v>
      </c>
    </row>
    <row r="7" customFormat="false" ht="16.5" hidden="false" customHeight="true" outlineLevel="0" collapsed="false">
      <c r="A7" s="42" t="str">
        <f aca="false">IF(B7="","","VG-2026-"&amp;TEXT(ROW()-6,"000"))</f>
        <v>VG-2026-001</v>
      </c>
      <c r="B7" s="43" t="s">
        <v>39</v>
      </c>
      <c r="C7" s="44" t="s">
        <v>40</v>
      </c>
      <c r="D7" s="45" t="s">
        <v>41</v>
      </c>
      <c r="E7" s="45" t="s">
        <v>42</v>
      </c>
      <c r="F7" s="45" t="s">
        <v>43</v>
      </c>
      <c r="G7" s="46" t="n">
        <v>46027</v>
      </c>
      <c r="H7" s="46" t="n">
        <v>46081</v>
      </c>
      <c r="I7" s="47" t="s">
        <v>8</v>
      </c>
      <c r="J7" s="48" t="n">
        <v>1</v>
      </c>
      <c r="K7" s="49" t="n">
        <v>1200</v>
      </c>
      <c r="L7" s="49" t="n">
        <v>1150</v>
      </c>
      <c r="M7" s="50" t="n">
        <f aca="false">IF(B7="","",IF(AND(K7="",L7=""),"",N(K7)-N(L7)))</f>
        <v>50</v>
      </c>
      <c r="N7" s="51" t="str">
        <f aca="false">IF(OR(B7="",H7=""),"",IF(I7="Erledigt","",H7-Übersicht!$C$6))</f>
        <v/>
      </c>
    </row>
    <row r="8" customFormat="false" ht="16.5" hidden="false" customHeight="true" outlineLevel="0" collapsed="false">
      <c r="A8" s="42" t="str">
        <f aca="false">IF(B8="","","VG-2026-"&amp;TEXT(ROW()-6,"000"))</f>
        <v>VG-2026-002</v>
      </c>
      <c r="B8" s="52" t="s">
        <v>44</v>
      </c>
      <c r="C8" s="53" t="s">
        <v>45</v>
      </c>
      <c r="D8" s="54" t="s">
        <v>46</v>
      </c>
      <c r="E8" s="54" t="s">
        <v>47</v>
      </c>
      <c r="F8" s="54" t="s">
        <v>43</v>
      </c>
      <c r="G8" s="55" t="n">
        <v>46063</v>
      </c>
      <c r="H8" s="55" t="n">
        <v>46112</v>
      </c>
      <c r="I8" s="56" t="s">
        <v>8</v>
      </c>
      <c r="J8" s="57" t="n">
        <v>1</v>
      </c>
      <c r="K8" s="58" t="n">
        <v>800</v>
      </c>
      <c r="L8" s="58" t="n">
        <v>820</v>
      </c>
      <c r="M8" s="50" t="n">
        <f aca="false">IF(B8="","",IF(AND(K8="",L8=""),"",N(K8)-N(L8)))</f>
        <v>-20</v>
      </c>
      <c r="N8" s="51" t="str">
        <f aca="false">IF(OR(B8="",H8=""),"",IF(I8="Erledigt","",H8-Übersicht!$C$6))</f>
        <v/>
      </c>
    </row>
    <row r="9" customFormat="false" ht="16.5" hidden="false" customHeight="true" outlineLevel="0" collapsed="false">
      <c r="A9" s="42" t="str">
        <f aca="false">IF(B9="","","VG-2026-"&amp;TEXT(ROW()-6,"000"))</f>
        <v>VG-2026-003</v>
      </c>
      <c r="B9" s="43" t="s">
        <v>48</v>
      </c>
      <c r="C9" s="44" t="s">
        <v>49</v>
      </c>
      <c r="D9" s="45" t="s">
        <v>50</v>
      </c>
      <c r="E9" s="45" t="s">
        <v>51</v>
      </c>
      <c r="F9" s="45" t="s">
        <v>52</v>
      </c>
      <c r="G9" s="46" t="n">
        <v>46204</v>
      </c>
      <c r="H9" s="46" t="n">
        <v>46223</v>
      </c>
      <c r="I9" s="47" t="s">
        <v>8</v>
      </c>
      <c r="J9" s="48" t="n">
        <v>1</v>
      </c>
      <c r="K9" s="49" t="n">
        <v>650</v>
      </c>
      <c r="L9" s="49" t="n">
        <v>612</v>
      </c>
      <c r="M9" s="50" t="n">
        <f aca="false">IF(B9="","",IF(AND(K9="",L9=""),"",N(K9)-N(L9)))</f>
        <v>38</v>
      </c>
      <c r="N9" s="51" t="str">
        <f aca="false">IF(OR(B9="",H9=""),"",IF(I9="Erledigt","",H9-Übersicht!$C$6))</f>
        <v/>
      </c>
    </row>
    <row r="10" customFormat="false" ht="16.5" hidden="false" customHeight="true" outlineLevel="0" collapsed="false">
      <c r="A10" s="42" t="str">
        <f aca="false">IF(B10="","","VG-2026-"&amp;TEXT(ROW()-6,"000"))</f>
        <v>VG-2026-004</v>
      </c>
      <c r="B10" s="52" t="s">
        <v>53</v>
      </c>
      <c r="C10" s="53" t="s">
        <v>54</v>
      </c>
      <c r="D10" s="54" t="s">
        <v>55</v>
      </c>
      <c r="E10" s="54" t="s">
        <v>56</v>
      </c>
      <c r="F10" s="54" t="s">
        <v>57</v>
      </c>
      <c r="G10" s="55" t="n">
        <v>46218</v>
      </c>
      <c r="H10" s="55" t="n">
        <v>46249</v>
      </c>
      <c r="I10" s="56" t="s">
        <v>8</v>
      </c>
      <c r="J10" s="57" t="n">
        <v>1</v>
      </c>
      <c r="K10" s="58" t="n">
        <v>300</v>
      </c>
      <c r="L10" s="58" t="n">
        <v>260</v>
      </c>
      <c r="M10" s="50" t="n">
        <f aca="false">IF(B10="","",IF(AND(K10="",L10=""),"",N(K10)-N(L10)))</f>
        <v>40</v>
      </c>
      <c r="N10" s="51" t="str">
        <f aca="false">IF(OR(B10="",H10=""),"",IF(I10="Erledigt","",H10-Übersicht!$C$6))</f>
        <v/>
      </c>
    </row>
    <row r="11" customFormat="false" ht="16.5" hidden="false" customHeight="true" outlineLevel="0" collapsed="false">
      <c r="A11" s="42" t="str">
        <f aca="false">IF(B11="","","VG-2026-"&amp;TEXT(ROW()-6,"000"))</f>
        <v>VG-2026-005</v>
      </c>
      <c r="B11" s="43" t="s">
        <v>58</v>
      </c>
      <c r="C11" s="44" t="s">
        <v>59</v>
      </c>
      <c r="D11" s="45" t="s">
        <v>60</v>
      </c>
      <c r="E11" s="45" t="s">
        <v>61</v>
      </c>
      <c r="F11" s="45" t="s">
        <v>57</v>
      </c>
      <c r="G11" s="46" t="n">
        <v>46223</v>
      </c>
      <c r="H11" s="46" t="n">
        <v>46248</v>
      </c>
      <c r="I11" s="47" t="s">
        <v>7</v>
      </c>
      <c r="J11" s="48" t="n">
        <v>0.6</v>
      </c>
      <c r="K11" s="49" t="n">
        <v>5200</v>
      </c>
      <c r="L11" s="49" t="n">
        <v>3900</v>
      </c>
      <c r="M11" s="50" t="n">
        <f aca="false">IF(B11="","",IF(AND(K11="",L11=""),"",N(K11)-N(L11)))</f>
        <v>1300</v>
      </c>
      <c r="N11" s="51" t="n">
        <f aca="false">IF(OR(B11="",H11=""),"",IF(I11="Erledigt","",H11-Übersicht!$C$6))</f>
        <v>-5</v>
      </c>
    </row>
    <row r="12" customFormat="false" ht="16.5" hidden="false" customHeight="true" outlineLevel="0" collapsed="false">
      <c r="A12" s="42" t="str">
        <f aca="false">IF(B12="","","VG-2026-"&amp;TEXT(ROW()-6,"000"))</f>
        <v>VG-2026-006</v>
      </c>
      <c r="B12" s="52" t="s">
        <v>62</v>
      </c>
      <c r="C12" s="53" t="s">
        <v>54</v>
      </c>
      <c r="D12" s="54" t="s">
        <v>55</v>
      </c>
      <c r="E12" s="54" t="s">
        <v>56</v>
      </c>
      <c r="F12" s="54" t="s">
        <v>43</v>
      </c>
      <c r="G12" s="55" t="n">
        <v>46235</v>
      </c>
      <c r="H12" s="55" t="n">
        <v>46259</v>
      </c>
      <c r="I12" s="56" t="s">
        <v>7</v>
      </c>
      <c r="J12" s="57" t="n">
        <v>0.4</v>
      </c>
      <c r="K12" s="58" t="n">
        <v>900</v>
      </c>
      <c r="L12" s="58" t="n">
        <v>350</v>
      </c>
      <c r="M12" s="50" t="n">
        <f aca="false">IF(B12="","",IF(AND(K12="",L12=""),"",N(K12)-N(L12)))</f>
        <v>550</v>
      </c>
      <c r="N12" s="51" t="n">
        <f aca="false">IF(OR(B12="",H12=""),"",IF(I12="Erledigt","",H12-Übersicht!$C$6))</f>
        <v>6</v>
      </c>
    </row>
    <row r="13" customFormat="false" ht="16.5" hidden="false" customHeight="true" outlineLevel="0" collapsed="false">
      <c r="A13" s="42" t="str">
        <f aca="false">IF(B13="","","VG-2026-"&amp;TEXT(ROW()-6,"000"))</f>
        <v>VG-2026-007</v>
      </c>
      <c r="B13" s="43" t="s">
        <v>63</v>
      </c>
      <c r="C13" s="44" t="s">
        <v>64</v>
      </c>
      <c r="D13" s="45" t="s">
        <v>65</v>
      </c>
      <c r="E13" s="45" t="s">
        <v>42</v>
      </c>
      <c r="F13" s="45" t="s">
        <v>57</v>
      </c>
      <c r="G13" s="46" t="n">
        <v>46237</v>
      </c>
      <c r="H13" s="46" t="n">
        <v>46295</v>
      </c>
      <c r="I13" s="47" t="s">
        <v>7</v>
      </c>
      <c r="J13" s="48" t="n">
        <v>0.25</v>
      </c>
      <c r="K13" s="49"/>
      <c r="L13" s="49"/>
      <c r="M13" s="50" t="str">
        <f aca="false">IF(B13="","",IF(AND(K13="",L13=""),"",N(K13)-N(L13)))</f>
        <v/>
      </c>
      <c r="N13" s="51" t="n">
        <f aca="false">IF(OR(B13="",H13=""),"",IF(I13="Erledigt","",H13-Übersicht!$C$6))</f>
        <v>42</v>
      </c>
    </row>
    <row r="14" customFormat="false" ht="16.5" hidden="false" customHeight="true" outlineLevel="0" collapsed="false">
      <c r="A14" s="42" t="str">
        <f aca="false">IF(B14="","","VG-2026-"&amp;TEXT(ROW()-6,"000"))</f>
        <v>VG-2026-008</v>
      </c>
      <c r="B14" s="52" t="s">
        <v>66</v>
      </c>
      <c r="C14" s="53" t="s">
        <v>45</v>
      </c>
      <c r="D14" s="54" t="s">
        <v>46</v>
      </c>
      <c r="E14" s="54" t="s">
        <v>47</v>
      </c>
      <c r="F14" s="54" t="s">
        <v>43</v>
      </c>
      <c r="G14" s="55" t="n">
        <v>46239</v>
      </c>
      <c r="H14" s="55" t="n">
        <v>46252</v>
      </c>
      <c r="I14" s="56" t="s">
        <v>6</v>
      </c>
      <c r="J14" s="57" t="n">
        <v>0</v>
      </c>
      <c r="K14" s="58"/>
      <c r="L14" s="58"/>
      <c r="M14" s="50" t="str">
        <f aca="false">IF(B14="","",IF(AND(K14="",L14=""),"",N(K14)-N(L14)))</f>
        <v/>
      </c>
      <c r="N14" s="51" t="n">
        <f aca="false">IF(OR(B14="",H14=""),"",IF(I14="Erledigt","",H14-Übersicht!$C$6))</f>
        <v>-1</v>
      </c>
    </row>
    <row r="15" customFormat="false" ht="16.5" hidden="false" customHeight="true" outlineLevel="0" collapsed="false">
      <c r="A15" s="42" t="str">
        <f aca="false">IF(B15="","","VG-2026-"&amp;TEXT(ROW()-6,"000"))</f>
        <v>VG-2026-009</v>
      </c>
      <c r="B15" s="43" t="s">
        <v>67</v>
      </c>
      <c r="C15" s="44" t="s">
        <v>40</v>
      </c>
      <c r="D15" s="45" t="s">
        <v>60</v>
      </c>
      <c r="E15" s="45" t="s">
        <v>61</v>
      </c>
      <c r="F15" s="45" t="s">
        <v>52</v>
      </c>
      <c r="G15" s="46" t="n">
        <v>46244</v>
      </c>
      <c r="H15" s="46" t="n">
        <v>46295</v>
      </c>
      <c r="I15" s="47" t="s">
        <v>6</v>
      </c>
      <c r="J15" s="48" t="n">
        <v>0</v>
      </c>
      <c r="K15" s="49"/>
      <c r="L15" s="49"/>
      <c r="M15" s="50" t="str">
        <f aca="false">IF(B15="","",IF(AND(K15="",L15=""),"",N(K15)-N(L15)))</f>
        <v/>
      </c>
      <c r="N15" s="51" t="n">
        <f aca="false">IF(OR(B15="",H15=""),"",IF(I15="Erledigt","",H15-Übersicht!$C$6))</f>
        <v>42</v>
      </c>
    </row>
    <row r="16" customFormat="false" ht="16.5" hidden="false" customHeight="true" outlineLevel="0" collapsed="false">
      <c r="A16" s="42" t="str">
        <f aca="false">IF(B16="","","VG-2026-"&amp;TEXT(ROW()-6,"000"))</f>
        <v>VG-2026-010</v>
      </c>
      <c r="B16" s="52" t="s">
        <v>68</v>
      </c>
      <c r="C16" s="53" t="s">
        <v>45</v>
      </c>
      <c r="D16" s="54" t="s">
        <v>41</v>
      </c>
      <c r="E16" s="54" t="s">
        <v>42</v>
      </c>
      <c r="F16" s="54" t="s">
        <v>43</v>
      </c>
      <c r="G16" s="55" t="n">
        <v>46246</v>
      </c>
      <c r="H16" s="55" t="n">
        <v>46256</v>
      </c>
      <c r="I16" s="56" t="s">
        <v>6</v>
      </c>
      <c r="J16" s="57" t="n">
        <v>0</v>
      </c>
      <c r="K16" s="58"/>
      <c r="L16" s="58"/>
      <c r="M16" s="50" t="str">
        <f aca="false">IF(B16="","",IF(AND(K16="",L16=""),"",N(K16)-N(L16)))</f>
        <v/>
      </c>
      <c r="N16" s="51" t="n">
        <f aca="false">IF(OR(B16="",H16=""),"",IF(I16="Erledigt","",H16-Übersicht!$C$6))</f>
        <v>3</v>
      </c>
    </row>
    <row r="17" customFormat="false" ht="16.5" hidden="false" customHeight="true" outlineLevel="0" collapsed="false">
      <c r="A17" s="42" t="str">
        <f aca="false">IF(B17="","","VG-2026-"&amp;TEXT(ROW()-6,"000"))</f>
        <v>VG-2026-011</v>
      </c>
      <c r="B17" s="43" t="s">
        <v>69</v>
      </c>
      <c r="C17" s="44" t="s">
        <v>70</v>
      </c>
      <c r="D17" s="45" t="s">
        <v>46</v>
      </c>
      <c r="E17" s="45" t="s">
        <v>47</v>
      </c>
      <c r="F17" s="45" t="s">
        <v>52</v>
      </c>
      <c r="G17" s="46" t="n">
        <v>46248</v>
      </c>
      <c r="H17" s="46" t="n">
        <v>46270</v>
      </c>
      <c r="I17" s="47" t="s">
        <v>6</v>
      </c>
      <c r="J17" s="48" t="n">
        <v>0</v>
      </c>
      <c r="K17" s="49" t="n">
        <v>400</v>
      </c>
      <c r="L17" s="49"/>
      <c r="M17" s="50" t="n">
        <f aca="false">IF(B17="","",IF(AND(K17="",L17=""),"",N(K17)-N(L17)))</f>
        <v>400</v>
      </c>
      <c r="N17" s="51" t="n">
        <f aca="false">IF(OR(B17="",H17=""),"",IF(I17="Erledigt","",H17-Übersicht!$C$6))</f>
        <v>17</v>
      </c>
    </row>
    <row r="18" customFormat="false" ht="16.5" hidden="false" customHeight="true" outlineLevel="0" collapsed="false">
      <c r="A18" s="42" t="str">
        <f aca="false">IF(B18="","","VG-2026-"&amp;TEXT(ROW()-6,"000"))</f>
        <v>VG-2026-012</v>
      </c>
      <c r="B18" s="52" t="s">
        <v>71</v>
      </c>
      <c r="C18" s="53" t="s">
        <v>64</v>
      </c>
      <c r="D18" s="54" t="s">
        <v>65</v>
      </c>
      <c r="E18" s="54" t="s">
        <v>51</v>
      </c>
      <c r="F18" s="54" t="s">
        <v>43</v>
      </c>
      <c r="G18" s="55" t="n">
        <v>46251</v>
      </c>
      <c r="H18" s="55" t="n">
        <v>46265</v>
      </c>
      <c r="I18" s="56" t="s">
        <v>7</v>
      </c>
      <c r="J18" s="57" t="n">
        <v>0.5</v>
      </c>
      <c r="K18" s="58"/>
      <c r="L18" s="58"/>
      <c r="M18" s="50" t="str">
        <f aca="false">IF(B18="","",IF(AND(K18="",L18=""),"",N(K18)-N(L18)))</f>
        <v/>
      </c>
      <c r="N18" s="51" t="n">
        <f aca="false">IF(OR(B18="",H18=""),"",IF(I18="Erledigt","",H18-Übersicht!$C$6))</f>
        <v>12</v>
      </c>
    </row>
    <row r="19" customFormat="false" ht="16.5" hidden="false" customHeight="true" outlineLevel="0" collapsed="false">
      <c r="A19" s="42" t="str">
        <f aca="false">IF(B19="","","VG-2026-"&amp;TEXT(ROW()-6,"000"))</f>
        <v>VG-2026-013</v>
      </c>
      <c r="B19" s="43" t="s">
        <v>72</v>
      </c>
      <c r="C19" s="44" t="s">
        <v>59</v>
      </c>
      <c r="D19" s="45" t="s">
        <v>60</v>
      </c>
      <c r="E19" s="45" t="s">
        <v>61</v>
      </c>
      <c r="F19" s="45" t="s">
        <v>43</v>
      </c>
      <c r="G19" s="46" t="n">
        <v>46252</v>
      </c>
      <c r="H19" s="46" t="n">
        <v>46275</v>
      </c>
      <c r="I19" s="47" t="s">
        <v>6</v>
      </c>
      <c r="J19" s="48" t="n">
        <v>0</v>
      </c>
      <c r="K19" s="49" t="n">
        <v>2400</v>
      </c>
      <c r="L19" s="49"/>
      <c r="M19" s="50" t="n">
        <f aca="false">IF(B19="","",IF(AND(K19="",L19=""),"",N(K19)-N(L19)))</f>
        <v>2400</v>
      </c>
      <c r="N19" s="51" t="n">
        <f aca="false">IF(OR(B19="",H19=""),"",IF(I19="Erledigt","",H19-Übersicht!$C$6))</f>
        <v>22</v>
      </c>
    </row>
    <row r="20" customFormat="false" ht="16.5" hidden="false" customHeight="true" outlineLevel="0" collapsed="false">
      <c r="A20" s="42" t="str">
        <f aca="false">IF(B20="","","VG-2026-"&amp;TEXT(ROW()-6,"000"))</f>
        <v>VG-2026-014</v>
      </c>
      <c r="B20" s="52" t="s">
        <v>73</v>
      </c>
      <c r="C20" s="53" t="s">
        <v>74</v>
      </c>
      <c r="D20" s="54" t="s">
        <v>41</v>
      </c>
      <c r="E20" s="54" t="s">
        <v>42</v>
      </c>
      <c r="F20" s="54" t="s">
        <v>52</v>
      </c>
      <c r="G20" s="55" t="n">
        <v>46253</v>
      </c>
      <c r="H20" s="55" t="n">
        <v>46295</v>
      </c>
      <c r="I20" s="56" t="s">
        <v>6</v>
      </c>
      <c r="J20" s="57" t="n">
        <v>0</v>
      </c>
      <c r="K20" s="58"/>
      <c r="L20" s="58"/>
      <c r="M20" s="50" t="str">
        <f aca="false">IF(B20="","",IF(AND(K20="",L20=""),"",N(K20)-N(L20)))</f>
        <v/>
      </c>
      <c r="N20" s="51" t="n">
        <f aca="false">IF(OR(B20="",H20=""),"",IF(I20="Erledigt","",H20-Übersicht!$C$6))</f>
        <v>42</v>
      </c>
    </row>
    <row r="21" customFormat="false" ht="16.5" hidden="false" customHeight="true" outlineLevel="0" collapsed="false">
      <c r="A21" s="42" t="str">
        <f aca="false">IF(B21="","","VG-2026-"&amp;TEXT(ROW()-6,"000"))</f>
        <v>VG-2026-015</v>
      </c>
      <c r="B21" s="43" t="s">
        <v>75</v>
      </c>
      <c r="C21" s="44" t="s">
        <v>76</v>
      </c>
      <c r="D21" s="45" t="s">
        <v>41</v>
      </c>
      <c r="E21" s="45" t="s">
        <v>56</v>
      </c>
      <c r="F21" s="45" t="s">
        <v>57</v>
      </c>
      <c r="G21" s="46" t="n">
        <v>46254</v>
      </c>
      <c r="H21" s="46" t="n">
        <v>46262</v>
      </c>
      <c r="I21" s="47" t="s">
        <v>6</v>
      </c>
      <c r="J21" s="48" t="n">
        <v>0</v>
      </c>
      <c r="K21" s="49"/>
      <c r="L21" s="49"/>
      <c r="M21" s="50" t="str">
        <f aca="false">IF(B21="","",IF(AND(K21="",L21=""),"",N(K21)-N(L21)))</f>
        <v/>
      </c>
      <c r="N21" s="51" t="n">
        <f aca="false">IF(OR(B21="",H21=""),"",IF(I21="Erledigt","",H21-Übersicht!$C$6))</f>
        <v>9</v>
      </c>
    </row>
    <row r="22" customFormat="false" ht="16.5" hidden="false" customHeight="true" outlineLevel="0" collapsed="false">
      <c r="A22" s="42" t="str">
        <f aca="false">IF(B22="","","VG-2026-"&amp;TEXT(ROW()-6,"000"))</f>
        <v>VG-2026-016</v>
      </c>
      <c r="B22" s="52" t="s">
        <v>77</v>
      </c>
      <c r="C22" s="53" t="s">
        <v>49</v>
      </c>
      <c r="D22" s="54" t="s">
        <v>50</v>
      </c>
      <c r="E22" s="54" t="s">
        <v>51</v>
      </c>
      <c r="F22" s="54" t="s">
        <v>52</v>
      </c>
      <c r="G22" s="55" t="n">
        <v>46256</v>
      </c>
      <c r="H22" s="55" t="n">
        <v>46310</v>
      </c>
      <c r="I22" s="56" t="s">
        <v>6</v>
      </c>
      <c r="J22" s="57" t="n">
        <v>0</v>
      </c>
      <c r="K22" s="58"/>
      <c r="L22" s="58"/>
      <c r="M22" s="50" t="str">
        <f aca="false">IF(B22="","",IF(AND(K22="",L22=""),"",N(K22)-N(L22)))</f>
        <v/>
      </c>
      <c r="N22" s="51" t="n">
        <f aca="false">IF(OR(B22="",H22=""),"",IF(I22="Erledigt","",H22-Übersicht!$C$6))</f>
        <v>57</v>
      </c>
    </row>
    <row r="23" customFormat="false" ht="16.5" hidden="false" customHeight="true" outlineLevel="0" collapsed="false">
      <c r="A23" s="42" t="str">
        <f aca="false">IF(B23="","","VG-2026-"&amp;TEXT(ROW()-6,"000"))</f>
        <v>VG-2026-017</v>
      </c>
      <c r="B23" s="43" t="s">
        <v>78</v>
      </c>
      <c r="C23" s="44" t="s">
        <v>70</v>
      </c>
      <c r="D23" s="45" t="s">
        <v>46</v>
      </c>
      <c r="E23" s="45" t="s">
        <v>47</v>
      </c>
      <c r="F23" s="45" t="s">
        <v>43</v>
      </c>
      <c r="G23" s="46" t="n">
        <v>46259</v>
      </c>
      <c r="H23" s="46" t="n">
        <v>46285</v>
      </c>
      <c r="I23" s="47" t="s">
        <v>6</v>
      </c>
      <c r="J23" s="48" t="n">
        <v>0</v>
      </c>
      <c r="K23" s="49" t="n">
        <v>500</v>
      </c>
      <c r="L23" s="49"/>
      <c r="M23" s="50" t="n">
        <f aca="false">IF(B23="","",IF(AND(K23="",L23=""),"",N(K23)-N(L23)))</f>
        <v>500</v>
      </c>
      <c r="N23" s="51" t="n">
        <f aca="false">IF(OR(B23="",H23=""),"",IF(I23="Erledigt","",H23-Übersicht!$C$6))</f>
        <v>32</v>
      </c>
    </row>
    <row r="24" customFormat="false" ht="16.5" hidden="false" customHeight="true" outlineLevel="0" collapsed="false">
      <c r="A24" s="42" t="str">
        <f aca="false">IF(B24="","","VG-2026-"&amp;TEXT(ROW()-6,"000"))</f>
        <v>VG-2026-018</v>
      </c>
      <c r="B24" s="52" t="s">
        <v>79</v>
      </c>
      <c r="C24" s="53" t="s">
        <v>54</v>
      </c>
      <c r="D24" s="54" t="s">
        <v>55</v>
      </c>
      <c r="E24" s="54" t="s">
        <v>51</v>
      </c>
      <c r="F24" s="54" t="s">
        <v>52</v>
      </c>
      <c r="G24" s="55" t="n">
        <v>46266</v>
      </c>
      <c r="H24" s="55" t="n">
        <v>46295</v>
      </c>
      <c r="I24" s="56" t="s">
        <v>6</v>
      </c>
      <c r="J24" s="57" t="n">
        <v>0</v>
      </c>
      <c r="K24" s="58" t="n">
        <v>1400</v>
      </c>
      <c r="L24" s="58"/>
      <c r="M24" s="50" t="n">
        <f aca="false">IF(B24="","",IF(AND(K24="",L24=""),"",N(K24)-N(L24)))</f>
        <v>1400</v>
      </c>
      <c r="N24" s="51" t="n">
        <f aca="false">IF(OR(B24="",H24=""),"",IF(I24="Erledigt","",H24-Übersicht!$C$6))</f>
        <v>42</v>
      </c>
    </row>
    <row r="25" customFormat="false" ht="16.5" hidden="false" customHeight="true" outlineLevel="0" collapsed="false">
      <c r="A25" s="42" t="str">
        <f aca="false">IF(B25="","","VG-2026-"&amp;TEXT(ROW()-6,"000"))</f>
        <v>VG-2026-019</v>
      </c>
      <c r="B25" s="43" t="s">
        <v>80</v>
      </c>
      <c r="C25" s="44" t="s">
        <v>74</v>
      </c>
      <c r="D25" s="45" t="s">
        <v>81</v>
      </c>
      <c r="E25" s="45" t="s">
        <v>61</v>
      </c>
      <c r="F25" s="45" t="s">
        <v>52</v>
      </c>
      <c r="G25" s="46" t="n">
        <v>46267</v>
      </c>
      <c r="H25" s="46" t="n">
        <v>46277</v>
      </c>
      <c r="I25" s="47" t="s">
        <v>6</v>
      </c>
      <c r="J25" s="48" t="n">
        <v>0</v>
      </c>
      <c r="K25" s="49"/>
      <c r="L25" s="49"/>
      <c r="M25" s="50" t="str">
        <f aca="false">IF(B25="","",IF(AND(K25="",L25=""),"",N(K25)-N(L25)))</f>
        <v/>
      </c>
      <c r="N25" s="51" t="n">
        <f aca="false">IF(OR(B25="",H25=""),"",IF(I25="Erledigt","",H25-Übersicht!$C$6))</f>
        <v>24</v>
      </c>
    </row>
    <row r="26" customFormat="false" ht="16.5" hidden="false" customHeight="true" outlineLevel="0" collapsed="false">
      <c r="A26" s="42" t="str">
        <f aca="false">IF(B26="","","VG-2026-"&amp;TEXT(ROW()-6,"000"))</f>
        <v>VG-2026-020</v>
      </c>
      <c r="B26" s="52" t="s">
        <v>82</v>
      </c>
      <c r="C26" s="53" t="s">
        <v>59</v>
      </c>
      <c r="D26" s="54" t="s">
        <v>41</v>
      </c>
      <c r="E26" s="54" t="s">
        <v>42</v>
      </c>
      <c r="F26" s="54" t="s">
        <v>43</v>
      </c>
      <c r="G26" s="55" t="n">
        <v>46270</v>
      </c>
      <c r="H26" s="55" t="n">
        <v>46326</v>
      </c>
      <c r="I26" s="56" t="s">
        <v>6</v>
      </c>
      <c r="J26" s="57" t="n">
        <v>0</v>
      </c>
      <c r="K26" s="58"/>
      <c r="L26" s="58"/>
      <c r="M26" s="50" t="str">
        <f aca="false">IF(B26="","",IF(AND(K26="",L26=""),"",N(K26)-N(L26)))</f>
        <v/>
      </c>
      <c r="N26" s="51" t="n">
        <f aca="false">IF(OR(B26="",H26=""),"",IF(I26="Erledigt","",H26-Übersicht!$C$6))</f>
        <v>73</v>
      </c>
    </row>
    <row r="27" customFormat="false" ht="16.5" hidden="false" customHeight="true" outlineLevel="0" collapsed="false">
      <c r="A27" s="42" t="str">
        <f aca="false">IF(B27="","","VG-2026-"&amp;TEXT(ROW()-6,"000"))</f>
        <v/>
      </c>
      <c r="B27" s="43"/>
      <c r="C27" s="44"/>
      <c r="D27" s="45"/>
      <c r="E27" s="45"/>
      <c r="F27" s="45"/>
      <c r="G27" s="46"/>
      <c r="H27" s="46"/>
      <c r="I27" s="47"/>
      <c r="J27" s="48"/>
      <c r="K27" s="49"/>
      <c r="L27" s="49"/>
      <c r="M27" s="50" t="str">
        <f aca="false">IF(B27="","",IF(AND(K27="",L27=""),"",N(K27)-N(L27)))</f>
        <v/>
      </c>
      <c r="N27" s="51" t="str">
        <f aca="false">IF(OR(B27="",H27=""),"",IF(I27="Erledigt","",H27-Übersicht!$C$6))</f>
        <v/>
      </c>
    </row>
    <row r="28" customFormat="false" ht="16.5" hidden="false" customHeight="true" outlineLevel="0" collapsed="false">
      <c r="A28" s="42" t="str">
        <f aca="false">IF(B28="","","VG-2026-"&amp;TEXT(ROW()-6,"000"))</f>
        <v/>
      </c>
      <c r="B28" s="52"/>
      <c r="C28" s="53"/>
      <c r="D28" s="54"/>
      <c r="E28" s="54"/>
      <c r="F28" s="54"/>
      <c r="G28" s="55"/>
      <c r="H28" s="55"/>
      <c r="I28" s="56"/>
      <c r="J28" s="57"/>
      <c r="K28" s="58"/>
      <c r="L28" s="58"/>
      <c r="M28" s="50" t="str">
        <f aca="false">IF(B28="","",IF(AND(K28="",L28=""),"",N(K28)-N(L28)))</f>
        <v/>
      </c>
      <c r="N28" s="51" t="str">
        <f aca="false">IF(OR(B28="",H28=""),"",IF(I28="Erledigt","",H28-Übersicht!$C$6))</f>
        <v/>
      </c>
    </row>
    <row r="29" customFormat="false" ht="16.5" hidden="false" customHeight="true" outlineLevel="0" collapsed="false">
      <c r="A29" s="42" t="str">
        <f aca="false">IF(B29="","","VG-2026-"&amp;TEXT(ROW()-6,"000"))</f>
        <v/>
      </c>
      <c r="B29" s="43"/>
      <c r="C29" s="44"/>
      <c r="D29" s="45"/>
      <c r="E29" s="45"/>
      <c r="F29" s="45"/>
      <c r="G29" s="46"/>
      <c r="H29" s="46"/>
      <c r="I29" s="47"/>
      <c r="J29" s="48"/>
      <c r="K29" s="49"/>
      <c r="L29" s="49"/>
      <c r="M29" s="50" t="str">
        <f aca="false">IF(B29="","",IF(AND(K29="",L29=""),"",N(K29)-N(L29)))</f>
        <v/>
      </c>
      <c r="N29" s="51" t="str">
        <f aca="false">IF(OR(B29="",H29=""),"",IF(I29="Erledigt","",H29-Übersicht!$C$6))</f>
        <v/>
      </c>
    </row>
    <row r="30" customFormat="false" ht="16.5" hidden="false" customHeight="true" outlineLevel="0" collapsed="false">
      <c r="A30" s="42" t="str">
        <f aca="false">IF(B30="","","VG-2026-"&amp;TEXT(ROW()-6,"000"))</f>
        <v/>
      </c>
      <c r="B30" s="52"/>
      <c r="C30" s="53"/>
      <c r="D30" s="54"/>
      <c r="E30" s="54"/>
      <c r="F30" s="54"/>
      <c r="G30" s="55"/>
      <c r="H30" s="55"/>
      <c r="I30" s="56"/>
      <c r="J30" s="57"/>
      <c r="K30" s="58"/>
      <c r="L30" s="58"/>
      <c r="M30" s="50" t="str">
        <f aca="false">IF(B30="","",IF(AND(K30="",L30=""),"",N(K30)-N(L30)))</f>
        <v/>
      </c>
      <c r="N30" s="51" t="str">
        <f aca="false">IF(OR(B30="",H30=""),"",IF(I30="Erledigt","",H30-Übersicht!$C$6))</f>
        <v/>
      </c>
    </row>
    <row r="31" customFormat="false" ht="16.5" hidden="false" customHeight="true" outlineLevel="0" collapsed="false">
      <c r="A31" s="42" t="str">
        <f aca="false">IF(B31="","","VG-2026-"&amp;TEXT(ROW()-6,"000"))</f>
        <v/>
      </c>
      <c r="B31" s="43"/>
      <c r="C31" s="44"/>
      <c r="D31" s="45"/>
      <c r="E31" s="45"/>
      <c r="F31" s="45"/>
      <c r="G31" s="46"/>
      <c r="H31" s="46"/>
      <c r="I31" s="47"/>
      <c r="J31" s="48"/>
      <c r="K31" s="49"/>
      <c r="L31" s="49"/>
      <c r="M31" s="50" t="str">
        <f aca="false">IF(B31="","",IF(AND(K31="",L31=""),"",N(K31)-N(L31)))</f>
        <v/>
      </c>
      <c r="N31" s="51" t="str">
        <f aca="false">IF(OR(B31="",H31=""),"",IF(I31="Erledigt","",H31-Übersicht!$C$6))</f>
        <v/>
      </c>
    </row>
    <row r="32" customFormat="false" ht="16.5" hidden="false" customHeight="true" outlineLevel="0" collapsed="false">
      <c r="A32" s="42" t="str">
        <f aca="false">IF(B32="","","VG-2026-"&amp;TEXT(ROW()-6,"000"))</f>
        <v/>
      </c>
      <c r="B32" s="52"/>
      <c r="C32" s="53"/>
      <c r="D32" s="54"/>
      <c r="E32" s="54"/>
      <c r="F32" s="54"/>
      <c r="G32" s="55"/>
      <c r="H32" s="55"/>
      <c r="I32" s="56"/>
      <c r="J32" s="57"/>
      <c r="K32" s="58"/>
      <c r="L32" s="58"/>
      <c r="M32" s="50" t="str">
        <f aca="false">IF(B32="","",IF(AND(K32="",L32=""),"",N(K32)-N(L32)))</f>
        <v/>
      </c>
      <c r="N32" s="51" t="str">
        <f aca="false">IF(OR(B32="",H32=""),"",IF(I32="Erledigt","",H32-Übersicht!$C$6))</f>
        <v/>
      </c>
    </row>
    <row r="33" customFormat="false" ht="16.5" hidden="false" customHeight="true" outlineLevel="0" collapsed="false">
      <c r="A33" s="42" t="str">
        <f aca="false">IF(B33="","","VG-2026-"&amp;TEXT(ROW()-6,"000"))</f>
        <v/>
      </c>
      <c r="B33" s="43"/>
      <c r="C33" s="44"/>
      <c r="D33" s="45"/>
      <c r="E33" s="45"/>
      <c r="F33" s="45"/>
      <c r="G33" s="46"/>
      <c r="H33" s="46"/>
      <c r="I33" s="47"/>
      <c r="J33" s="48"/>
      <c r="K33" s="49"/>
      <c r="L33" s="49"/>
      <c r="M33" s="50" t="str">
        <f aca="false">IF(B33="","",IF(AND(K33="",L33=""),"",N(K33)-N(L33)))</f>
        <v/>
      </c>
      <c r="N33" s="51" t="str">
        <f aca="false">IF(OR(B33="",H33=""),"",IF(I33="Erledigt","",H33-Übersicht!$C$6))</f>
        <v/>
      </c>
    </row>
    <row r="34" customFormat="false" ht="16.5" hidden="false" customHeight="true" outlineLevel="0" collapsed="false">
      <c r="A34" s="42" t="str">
        <f aca="false">IF(B34="","","VG-2026-"&amp;TEXT(ROW()-6,"000"))</f>
        <v/>
      </c>
      <c r="B34" s="52"/>
      <c r="C34" s="53"/>
      <c r="D34" s="54"/>
      <c r="E34" s="54"/>
      <c r="F34" s="54"/>
      <c r="G34" s="55"/>
      <c r="H34" s="55"/>
      <c r="I34" s="56"/>
      <c r="J34" s="57"/>
      <c r="K34" s="58"/>
      <c r="L34" s="58"/>
      <c r="M34" s="50" t="str">
        <f aca="false">IF(B34="","",IF(AND(K34="",L34=""),"",N(K34)-N(L34)))</f>
        <v/>
      </c>
      <c r="N34" s="51" t="str">
        <f aca="false">IF(OR(B34="",H34=""),"",IF(I34="Erledigt","",H34-Übersicht!$C$6))</f>
        <v/>
      </c>
    </row>
    <row r="35" customFormat="false" ht="16.5" hidden="false" customHeight="true" outlineLevel="0" collapsed="false">
      <c r="A35" s="42" t="str">
        <f aca="false">IF(B35="","","VG-2026-"&amp;TEXT(ROW()-6,"000"))</f>
        <v/>
      </c>
      <c r="B35" s="43"/>
      <c r="C35" s="44"/>
      <c r="D35" s="45"/>
      <c r="E35" s="45"/>
      <c r="F35" s="45"/>
      <c r="G35" s="46"/>
      <c r="H35" s="46"/>
      <c r="I35" s="47"/>
      <c r="J35" s="48"/>
      <c r="K35" s="49"/>
      <c r="L35" s="49"/>
      <c r="M35" s="50" t="str">
        <f aca="false">IF(B35="","",IF(AND(K35="",L35=""),"",N(K35)-N(L35)))</f>
        <v/>
      </c>
      <c r="N35" s="51" t="str">
        <f aca="false">IF(OR(B35="",H35=""),"",IF(I35="Erledigt","",H35-Übersicht!$C$6))</f>
        <v/>
      </c>
    </row>
    <row r="36" customFormat="false" ht="16.5" hidden="false" customHeight="true" outlineLevel="0" collapsed="false">
      <c r="A36" s="42" t="str">
        <f aca="false">IF(B36="","","VG-2026-"&amp;TEXT(ROW()-6,"000"))</f>
        <v/>
      </c>
      <c r="B36" s="52"/>
      <c r="C36" s="53"/>
      <c r="D36" s="54"/>
      <c r="E36" s="54"/>
      <c r="F36" s="54"/>
      <c r="G36" s="55"/>
      <c r="H36" s="55"/>
      <c r="I36" s="56"/>
      <c r="J36" s="57"/>
      <c r="K36" s="58"/>
      <c r="L36" s="58"/>
      <c r="M36" s="50" t="str">
        <f aca="false">IF(B36="","",IF(AND(K36="",L36=""),"",N(K36)-N(L36)))</f>
        <v/>
      </c>
      <c r="N36" s="51" t="str">
        <f aca="false">IF(OR(B36="",H36=""),"",IF(I36="Erledigt","",H36-Übersicht!$C$6))</f>
        <v/>
      </c>
    </row>
    <row r="37" customFormat="false" ht="21.75" hidden="false" customHeight="true" outlineLevel="0" collapsed="false">
      <c r="A37" s="59" t="s">
        <v>83</v>
      </c>
      <c r="B37" s="59"/>
      <c r="C37" s="59"/>
      <c r="D37" s="59"/>
      <c r="E37" s="59"/>
      <c r="F37" s="59"/>
      <c r="G37" s="59"/>
      <c r="H37" s="59"/>
      <c r="I37" s="59"/>
      <c r="J37" s="59"/>
      <c r="K37" s="60" t="n">
        <f aca="false">SUM(K7:K36)</f>
        <v>13750</v>
      </c>
      <c r="L37" s="60" t="n">
        <f aca="false">SUM(L7:L36)</f>
        <v>7092</v>
      </c>
      <c r="M37" s="60" t="n">
        <f aca="false">SUM(M7:M36)</f>
        <v>6658</v>
      </c>
      <c r="N37" s="61"/>
    </row>
    <row r="39" customFormat="false" ht="25.5" hidden="false" customHeight="true" outlineLevel="0" collapsed="false">
      <c r="A39" s="62" t="s">
        <v>84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</row>
  </sheetData>
  <autoFilter ref="A6:N6"/>
  <mergeCells count="10">
    <mergeCell ref="A1:H2"/>
    <mergeCell ref="I1:N1"/>
    <mergeCell ref="I2:N2"/>
    <mergeCell ref="A3:H3"/>
    <mergeCell ref="I3:L3"/>
    <mergeCell ref="M3:N3"/>
    <mergeCell ref="A4:N4"/>
    <mergeCell ref="A5:N5"/>
    <mergeCell ref="A37:J37"/>
    <mergeCell ref="A39:N39"/>
  </mergeCells>
  <conditionalFormatting sqref="I7:I36">
    <cfRule type="cellIs" priority="2" operator="equal" aboveAverage="0" equalAverage="0" bottom="0" percent="0" rank="0" text="" dxfId="3">
      <formula>"Offen"</formula>
    </cfRule>
    <cfRule type="cellIs" priority="3" operator="equal" aboveAverage="0" equalAverage="0" bottom="0" percent="0" rank="0" text="" dxfId="4">
      <formula>"In Bearbeitung"</formula>
    </cfRule>
    <cfRule type="cellIs" priority="4" operator="equal" aboveAverage="0" equalAverage="0" bottom="0" percent="0" rank="0" text="" dxfId="5">
      <formula>"Erledigt"</formula>
    </cfRule>
  </conditionalFormatting>
  <conditionalFormatting sqref="F7:F36">
    <cfRule type="cellIs" priority="5" operator="equal" aboveAverage="0" equalAverage="0" bottom="0" percent="0" rank="0" text="" dxfId="6">
      <formula>"Hoch"</formula>
    </cfRule>
    <cfRule type="cellIs" priority="6" operator="equal" aboveAverage="0" equalAverage="0" bottom="0" percent="0" rank="0" text="" dxfId="4">
      <formula>"Mittel"</formula>
    </cfRule>
    <cfRule type="cellIs" priority="7" operator="equal" aboveAverage="0" equalAverage="0" bottom="0" percent="0" rank="0" text="" dxfId="3">
      <formula>"Niedrig"</formula>
    </cfRule>
  </conditionalFormatting>
  <conditionalFormatting sqref="N7:N36">
    <cfRule type="cellIs" priority="8" operator="lessThan" aboveAverage="0" equalAverage="0" bottom="0" percent="0" rank="0" text="" dxfId="7">
      <formula>0</formula>
    </cfRule>
    <cfRule type="cellIs" priority="9" operator="between" aboveAverage="0" equalAverage="0" bottom="0" percent="0" rank="0" text="" dxfId="4">
      <formula>0</formula>
      <formula>7</formula>
    </cfRule>
  </conditionalFormatting>
  <conditionalFormatting sqref="M7:M36">
    <cfRule type="cellIs" priority="10" operator="lessThan" aboveAverage="0" equalAverage="0" bottom="0" percent="0" rank="0" text="" dxfId="8">
      <formula>0</formula>
    </cfRule>
  </conditionalFormatting>
  <conditionalFormatting sqref="J7:J36">
    <cfRule type="dataBar" priority="11">
      <dataBar showValue="1" minLength="10" maxLength="90">
        <cfvo type="num" val="0"/>
        <cfvo type="num" val="1"/>
        <color rgb="FFB26A33"/>
      </dataBar>
      <extLst>
        <ext xmlns:x14="http://schemas.microsoft.com/office/spreadsheetml/2009/9/main" uri="{B025F937-C7B1-47D3-B67F-A62EFF666E3E}">
          <x14:id>{66649DD8-3BD4-4E92-B0ED-58E8F83F16AC}</x14:id>
        </ext>
      </extLst>
    </cfRule>
  </conditionalFormatting>
  <dataValidations count="5">
    <dataValidation allowBlank="true" errorStyle="stop" operator="between" showDropDown="false" showErrorMessage="false" showInputMessage="false" sqref="C7:C36" type="list">
      <formula1>Konfiguration!$B$5:$B$14</formula1>
      <formula2>0</formula2>
    </dataValidation>
    <dataValidation allowBlank="true" errorStyle="stop" operator="between" showDropDown="false" showErrorMessage="false" showInputMessage="false" sqref="D7:D36" type="list">
      <formula1>Konfiguration!$D$5:$D$12</formula1>
      <formula2>0</formula2>
    </dataValidation>
    <dataValidation allowBlank="true" errorStyle="stop" operator="between" showDropDown="false" showErrorMessage="false" showInputMessage="false" sqref="E7:E36" type="list">
      <formula1>Konfiguration!$F$5:$F$9</formula1>
      <formula2>0</formula2>
    </dataValidation>
    <dataValidation allowBlank="true" errorStyle="stop" operator="between" showDropDown="false" showErrorMessage="false" showInputMessage="false" sqref="F7:F36" type="list">
      <formula1>Konfiguration!$H$5:$H$7</formula1>
      <formula2>0</formula2>
    </dataValidation>
    <dataValidation allowBlank="true" errorStyle="stop" operator="between" showDropDown="false" showErrorMessage="false" showInputMessage="false" sqref="I7:I36" type="list">
      <formula1>Konfiguration!$J$5:$J$7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649DD8-3BD4-4E92-B0ED-58E8F83F16AC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B26A33"/>
              <x14:axisColor rgb="FF000000"/>
            </x14:dataBar>
          </x14:cfRule>
          <xm:sqref>J7:J36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3"/>
    <col collapsed="false" customWidth="true" hidden="false" outlineLevel="0" max="4" min="4" style="0" width="20"/>
    <col collapsed="false" customWidth="true" hidden="false" outlineLevel="0" max="5" min="5" style="0" width="3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18"/>
  </cols>
  <sheetData>
    <row r="1" customFormat="false" ht="12.75" hidden="false" customHeight="true" outlineLevel="0" collapsed="false">
      <c r="B1" s="63" t="s">
        <v>85</v>
      </c>
      <c r="C1" s="63"/>
      <c r="D1" s="63"/>
      <c r="E1" s="63"/>
      <c r="F1" s="63"/>
      <c r="G1" s="63"/>
      <c r="H1" s="63"/>
      <c r="I1" s="63"/>
      <c r="J1" s="63"/>
    </row>
    <row r="2" customFormat="false" ht="15" hidden="false" customHeight="true" outlineLevel="0" collapsed="false">
      <c r="B2" s="63"/>
      <c r="C2" s="63"/>
      <c r="D2" s="63"/>
      <c r="E2" s="63"/>
      <c r="F2" s="63"/>
      <c r="G2" s="63"/>
      <c r="H2" s="63"/>
      <c r="I2" s="63"/>
      <c r="J2" s="63"/>
    </row>
    <row r="3" customFormat="false" ht="3" hidden="false" customHeight="true" outlineLevel="0" collapsed="false">
      <c r="B3" s="4"/>
      <c r="C3" s="4"/>
      <c r="D3" s="4"/>
      <c r="E3" s="4"/>
      <c r="F3" s="4"/>
      <c r="G3" s="4"/>
      <c r="H3" s="4"/>
      <c r="I3" s="4"/>
      <c r="J3" s="4"/>
    </row>
    <row r="4" customFormat="false" ht="15" hidden="false" customHeight="false" outlineLevel="0" collapsed="false">
      <c r="B4" s="64" t="s">
        <v>86</v>
      </c>
      <c r="D4" s="64" t="s">
        <v>87</v>
      </c>
      <c r="F4" s="64" t="s">
        <v>88</v>
      </c>
      <c r="H4" s="64" t="s">
        <v>89</v>
      </c>
      <c r="J4" s="64" t="s">
        <v>17</v>
      </c>
    </row>
    <row r="5" customFormat="false" ht="15" hidden="false" customHeight="false" outlineLevel="0" collapsed="false">
      <c r="B5" s="65" t="s">
        <v>40</v>
      </c>
      <c r="D5" s="65" t="s">
        <v>90</v>
      </c>
      <c r="F5" s="65" t="s">
        <v>42</v>
      </c>
      <c r="H5" s="65" t="s">
        <v>57</v>
      </c>
      <c r="J5" s="65" t="s">
        <v>6</v>
      </c>
    </row>
    <row r="6" customFormat="false" ht="15" hidden="false" customHeight="false" outlineLevel="0" collapsed="false">
      <c r="B6" s="65" t="s">
        <v>45</v>
      </c>
      <c r="D6" s="65" t="s">
        <v>41</v>
      </c>
      <c r="F6" s="65" t="s">
        <v>56</v>
      </c>
      <c r="H6" s="65" t="s">
        <v>43</v>
      </c>
      <c r="J6" s="65" t="s">
        <v>7</v>
      </c>
    </row>
    <row r="7" customFormat="false" ht="15" hidden="false" customHeight="false" outlineLevel="0" collapsed="false">
      <c r="B7" s="65" t="s">
        <v>49</v>
      </c>
      <c r="D7" s="65" t="s">
        <v>55</v>
      </c>
      <c r="F7" s="65" t="s">
        <v>51</v>
      </c>
      <c r="H7" s="65" t="s">
        <v>52</v>
      </c>
      <c r="J7" s="65" t="s">
        <v>8</v>
      </c>
    </row>
    <row r="8" customFormat="false" ht="15" hidden="false" customHeight="false" outlineLevel="0" collapsed="false">
      <c r="B8" s="65" t="s">
        <v>54</v>
      </c>
      <c r="D8" s="65" t="s">
        <v>65</v>
      </c>
      <c r="F8" s="65" t="s">
        <v>47</v>
      </c>
    </row>
    <row r="9" customFormat="false" ht="15" hidden="false" customHeight="false" outlineLevel="0" collapsed="false">
      <c r="B9" s="65" t="s">
        <v>59</v>
      </c>
      <c r="D9" s="65" t="s">
        <v>60</v>
      </c>
      <c r="F9" s="65" t="s">
        <v>61</v>
      </c>
    </row>
    <row r="10" customFormat="false" ht="15" hidden="false" customHeight="false" outlineLevel="0" collapsed="false">
      <c r="B10" s="65" t="s">
        <v>70</v>
      </c>
      <c r="D10" s="65" t="s">
        <v>50</v>
      </c>
    </row>
    <row r="11" customFormat="false" ht="15" hidden="false" customHeight="false" outlineLevel="0" collapsed="false">
      <c r="B11" s="65" t="s">
        <v>64</v>
      </c>
      <c r="D11" s="65" t="s">
        <v>81</v>
      </c>
    </row>
    <row r="12" customFormat="false" ht="15" hidden="false" customHeight="false" outlineLevel="0" collapsed="false">
      <c r="B12" s="65" t="s">
        <v>74</v>
      </c>
      <c r="D12" s="65" t="s">
        <v>46</v>
      </c>
    </row>
    <row r="13" customFormat="false" ht="15" hidden="false" customHeight="false" outlineLevel="0" collapsed="false">
      <c r="B13" s="65" t="s">
        <v>76</v>
      </c>
    </row>
    <row r="14" customFormat="false" ht="15" hidden="false" customHeight="false" outlineLevel="0" collapsed="false">
      <c r="B14" s="65" t="s">
        <v>91</v>
      </c>
    </row>
    <row r="17" customFormat="false" ht="15" hidden="false" customHeight="false" outlineLevel="0" collapsed="false">
      <c r="B17" s="15" t="s">
        <v>92</v>
      </c>
      <c r="C17" s="15"/>
      <c r="D17" s="15"/>
      <c r="E17" s="15"/>
      <c r="F17" s="15"/>
      <c r="G17" s="15"/>
      <c r="H17" s="15"/>
      <c r="I17" s="15"/>
      <c r="J17" s="15"/>
    </row>
    <row r="18" customFormat="false" ht="27.75" hidden="false" customHeight="true" outlineLevel="0" collapsed="false">
      <c r="B18" s="62" t="s">
        <v>93</v>
      </c>
      <c r="C18" s="62"/>
      <c r="D18" s="62"/>
      <c r="E18" s="62"/>
      <c r="F18" s="62"/>
      <c r="G18" s="62"/>
      <c r="H18" s="62"/>
      <c r="I18" s="62"/>
      <c r="J18" s="62"/>
    </row>
    <row r="19" customFormat="false" ht="27.75" hidden="false" customHeight="true" outlineLevel="0" collapsed="false">
      <c r="B19" s="62" t="s">
        <v>94</v>
      </c>
      <c r="C19" s="62"/>
      <c r="D19" s="62"/>
      <c r="E19" s="62"/>
      <c r="F19" s="62"/>
      <c r="G19" s="62"/>
      <c r="H19" s="62"/>
      <c r="I19" s="62"/>
      <c r="J19" s="62"/>
    </row>
    <row r="20" customFormat="false" ht="27.75" hidden="false" customHeight="true" outlineLevel="0" collapsed="false">
      <c r="B20" s="62" t="s">
        <v>95</v>
      </c>
      <c r="C20" s="62"/>
      <c r="D20" s="62"/>
      <c r="E20" s="62"/>
      <c r="F20" s="62"/>
      <c r="G20" s="62"/>
      <c r="H20" s="62"/>
      <c r="I20" s="62"/>
      <c r="J20" s="62"/>
    </row>
    <row r="21" customFormat="false" ht="27.75" hidden="false" customHeight="true" outlineLevel="0" collapsed="false">
      <c r="B21" s="62" t="s">
        <v>96</v>
      </c>
      <c r="C21" s="62"/>
      <c r="D21" s="62"/>
      <c r="E21" s="62"/>
      <c r="F21" s="62"/>
      <c r="G21" s="62"/>
      <c r="H21" s="62"/>
      <c r="I21" s="62"/>
      <c r="J21" s="62"/>
    </row>
  </sheetData>
  <mergeCells count="6">
    <mergeCell ref="B1:J2"/>
    <mergeCell ref="B17:J17"/>
    <mergeCell ref="B18:J18"/>
    <mergeCell ref="B19:J19"/>
    <mergeCell ref="B20:J20"/>
    <mergeCell ref="B21:J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2026-08-19T15:45:00Z</dcterms:created>
  <dc:creator>openpyxl</dc:creator>
  <dc:description/>
  <dc:language>en-US</dc:language>
  <cp:lastModifiedBy/>
  <dcterms:modified xsi:type="dcterms:W3CDTF">2026-08-19T15:45:02Z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