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Listen" sheetId="2" state="hidden" r:id="rId4"/>
    <sheet name="Aufgaben" sheetId="3" state="visible" r:id="rId5"/>
    <sheet name="Kontakte" sheetId="4" state="visible" r:id="rId6"/>
    <sheet name="Verträge" sheetId="5" state="visible" r:id="rId7"/>
  </sheets>
  <definedNames>
    <definedName function="false" hidden="false" localSheetId="2" name="_xlnm.Print_Titles" vbProcedure="false">Aufgaben!$1:$2</definedName>
    <definedName function="false" hidden="true" localSheetId="2" name="_xlnm._FilterDatabase" vbProcedure="false">Aufgaben!$A$2:$K$16</definedName>
    <definedName function="false" hidden="false" localSheetId="3" name="_xlnm.Print_Titles" vbProcedure="false">Kontakte!$1:$2</definedName>
    <definedName function="false" hidden="true" localSheetId="3" name="_xlnm._FilterDatabase" vbProcedure="false">Kontakte!$A$2:$L$14</definedName>
    <definedName function="false" hidden="false" localSheetId="4" name="_xlnm.Print_Titles" vbProcedure="false">Verträge!$1:$2</definedName>
    <definedName function="false" hidden="true" localSheetId="4" name="_xlnm._FilterDatabase" vbProcedure="false">Verträge!$A$2:$L$12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<sst xmlns="http://schemas.openxmlformats.org/spreadsheetml/2006/main" count="400" uniqueCount="264">
  <si>
    <t xml:space="preserve">VERWALTUNGSVORLAGE</t>
  </si>
  <si>
    <t xml:space="preserve">Büro- &amp; Aufgabenverwaltung · Geschäftsjahr 2026</t>
  </si>
  <si>
    <t xml:space="preserve">Organisation:</t>
  </si>
  <si>
    <t xml:space="preserve">[ Ihr Firmenname / Ihre Abteilung ]</t>
  </si>
  <si>
    <t xml:space="preserve">Stand:</t>
  </si>
  <si>
    <t xml:space="preserve">Kennzahlen im Überblick</t>
  </si>
  <si>
    <t xml:space="preserve">AUFGABEN GESAMT</t>
  </si>
  <si>
    <t xml:space="preserve">AKTIVE AUFGABEN</t>
  </si>
  <si>
    <t xml:space="preserve">ÜBERFÄLLIGE AUFGABEN</t>
  </si>
  <si>
    <t xml:space="preserve">ERLEDIGT-QUOTE</t>
  </si>
  <si>
    <t xml:space="preserve">KONTAKTE GESAMT</t>
  </si>
  <si>
    <t xml:space="preserve">AKTIVE VERTRÄGE</t>
  </si>
  <si>
    <t xml:space="preserve">VERTRAGSKOSTEN P.A.</t>
  </si>
  <si>
    <t xml:space="preserve">AUSLAUFEND (60 TAGE)</t>
  </si>
  <si>
    <t xml:space="preserve">Auswertungen</t>
  </si>
  <si>
    <t xml:space="preserve">Aufgaben nach Status</t>
  </si>
  <si>
    <t xml:space="preserve">Anzahl</t>
  </si>
  <si>
    <t xml:space="preserve">Offen</t>
  </si>
  <si>
    <t xml:space="preserve">In Bearbeitung</t>
  </si>
  <si>
    <t xml:space="preserve">Wartet</t>
  </si>
  <si>
    <t xml:space="preserve">Erledigt</t>
  </si>
  <si>
    <t xml:space="preserve">Verträge nach Typ</t>
  </si>
  <si>
    <t xml:space="preserve">Vertrag</t>
  </si>
  <si>
    <t xml:space="preserve">Versicherung</t>
  </si>
  <si>
    <t xml:space="preserve">Lizenz</t>
  </si>
  <si>
    <t xml:space="preserve">Abonnement</t>
  </si>
  <si>
    <t xml:space="preserve">Wartung</t>
  </si>
  <si>
    <t xml:space="preserve">Sonstiges</t>
  </si>
  <si>
    <t xml:space="preserve">Hinweise zur Nutzung</t>
  </si>
  <si>
    <t xml:space="preserve">• Daten in den Registern »Aufgaben«, »Kontakte« und »Verträge« pflegen – diese Übersicht aktualisiert sich automatisch.</t>
  </si>
  <si>
    <t xml:space="preserve">• Blau geschriebene Felder sind zum Ausfüllen bestimmt; Spalten mit Auswahllisten über den Pfeil rechts bearbeiten.</t>
  </si>
  <si>
    <t xml:space="preserve">• Farbcode Status: Grün = erledigt/aktiv · Blau = in Bearbeitung/Prüfung · Gelb = offen/wartet · Grau = inaktiv.</t>
  </si>
  <si>
    <t xml:space="preserve">• Rot = überfällig; gelbe Enddaten laufen innerhalb von 60 Tagen aus (Berechnung ab dem heutigen Datum).</t>
  </si>
  <si>
    <t xml:space="preserve">• Die Spalten »Tage bis Fälligkeit« und »Tage bis Ende« werden automatisch berechnet – bitte nicht überschreiben.</t>
  </si>
  <si>
    <t xml:space="preserve">Status_Aufgabe</t>
  </si>
  <si>
    <t xml:space="preserve">Prioritaet</t>
  </si>
  <si>
    <t xml:space="preserve">Kategorie_Aufg</t>
  </si>
  <si>
    <t xml:space="preserve">Verantwortlich</t>
  </si>
  <si>
    <t xml:space="preserve">Kategorie_Kontakt</t>
  </si>
  <si>
    <t xml:space="preserve">Status_Kontakt</t>
  </si>
  <si>
    <t xml:space="preserve">Land</t>
  </si>
  <si>
    <t xml:space="preserve">Typ_Vertrag</t>
  </si>
  <si>
    <t xml:space="preserve">Status_Vertrag</t>
  </si>
  <si>
    <t xml:space="preserve">Niedrig</t>
  </si>
  <si>
    <t xml:space="preserve">Verwaltung</t>
  </si>
  <si>
    <t xml:space="preserve">M. Bauer</t>
  </si>
  <si>
    <t xml:space="preserve">Kunde</t>
  </si>
  <si>
    <t xml:space="preserve">Aktiv</t>
  </si>
  <si>
    <t xml:space="preserve">Deutschland</t>
  </si>
  <si>
    <t xml:space="preserve">Mittel</t>
  </si>
  <si>
    <t xml:space="preserve">Finanzen</t>
  </si>
  <si>
    <t xml:space="preserve">S. Wagner</t>
  </si>
  <si>
    <t xml:space="preserve">Lieferant</t>
  </si>
  <si>
    <t xml:space="preserve">Inaktiv</t>
  </si>
  <si>
    <t xml:space="preserve">Österreich</t>
  </si>
  <si>
    <t xml:space="preserve">In Prüfung</t>
  </si>
  <si>
    <t xml:space="preserve">Hoch</t>
  </si>
  <si>
    <t xml:space="preserve">Personal</t>
  </si>
  <si>
    <t xml:space="preserve">T. Hoffmann</t>
  </si>
  <si>
    <t xml:space="preserve">Partner</t>
  </si>
  <si>
    <t xml:space="preserve">Interessent</t>
  </si>
  <si>
    <t xml:space="preserve">Schweiz</t>
  </si>
  <si>
    <t xml:space="preserve">Gekündigt</t>
  </si>
  <si>
    <t xml:space="preserve">IT &amp; EDV</t>
  </si>
  <si>
    <t xml:space="preserve">L. Schäfer</t>
  </si>
  <si>
    <t xml:space="preserve">Dienstleister</t>
  </si>
  <si>
    <t xml:space="preserve">Abgelaufen</t>
  </si>
  <si>
    <t xml:space="preserve">Einkauf</t>
  </si>
  <si>
    <t xml:space="preserve">N. Krüger</t>
  </si>
  <si>
    <t xml:space="preserve">Behörde</t>
  </si>
  <si>
    <t xml:space="preserve">Marketing</t>
  </si>
  <si>
    <t xml:space="preserve">A. Fischer</t>
  </si>
  <si>
    <t xml:space="preserve">Kundenservice</t>
  </si>
  <si>
    <t xml:space="preserve">Instandhaltung</t>
  </si>
  <si>
    <t xml:space="preserve">AUFGABENVERWALTUNG 2026</t>
  </si>
  <si>
    <t xml:space="preserve">Nr.</t>
  </si>
  <si>
    <t xml:space="preserve">Aufgabe</t>
  </si>
  <si>
    <t xml:space="preserve">Kategorie</t>
  </si>
  <si>
    <t xml:space="preserve">Startdatum</t>
  </si>
  <si>
    <t xml:space="preserve">Fälligkeit</t>
  </si>
  <si>
    <t xml:space="preserve">Status</t>
  </si>
  <si>
    <t xml:space="preserve">Priorität</t>
  </si>
  <si>
    <t xml:space="preserve">Fortschritt</t>
  </si>
  <si>
    <t xml:space="preserve">Tage bis Fälligkeit</t>
  </si>
  <si>
    <t xml:space="preserve">Bemerkung</t>
  </si>
  <si>
    <t xml:space="preserve">A-001</t>
  </si>
  <si>
    <t xml:space="preserve">Jahresinventur vorbereiten</t>
  </si>
  <si>
    <t xml:space="preserve">A-002</t>
  </si>
  <si>
    <t xml:space="preserve">Angebote Bürobedarf einholen</t>
  </si>
  <si>
    <t xml:space="preserve">A-003</t>
  </si>
  <si>
    <t xml:space="preserve">Datenschutzschulung planen</t>
  </si>
  <si>
    <t xml:space="preserve">A-004</t>
  </si>
  <si>
    <t xml:space="preserve">Rechnungslauf August abschließen</t>
  </si>
  <si>
    <t xml:space="preserve">A-005</t>
  </si>
  <si>
    <t xml:space="preserve">Website-Texte überarbeiten</t>
  </si>
  <si>
    <t xml:space="preserve">A-006</t>
  </si>
  <si>
    <t xml:space="preserve">Serverwartung durchführen</t>
  </si>
  <si>
    <t xml:space="preserve">A-007</t>
  </si>
  <si>
    <t xml:space="preserve">Kundenbefragung auswerten</t>
  </si>
  <si>
    <t xml:space="preserve">A-008</t>
  </si>
  <si>
    <t xml:space="preserve">Reinigungsvertrag prüfen</t>
  </si>
  <si>
    <t xml:space="preserve">A-009</t>
  </si>
  <si>
    <t xml:space="preserve">Onboarding neue Mitarbeiterin</t>
  </si>
  <si>
    <t xml:space="preserve">A-010</t>
  </si>
  <si>
    <t xml:space="preserve">Budgetplanung Q4</t>
  </si>
  <si>
    <t xml:space="preserve">A-011</t>
  </si>
  <si>
    <t xml:space="preserve">Software-Lizenzen erneuern</t>
  </si>
  <si>
    <t xml:space="preserve">A-012</t>
  </si>
  <si>
    <t xml:space="preserve">Ablage digitalisieren</t>
  </si>
  <si>
    <t xml:space="preserve">A-013</t>
  </si>
  <si>
    <t xml:space="preserve">Wartung Klimaanlage</t>
  </si>
  <si>
    <t xml:space="preserve">A-014</t>
  </si>
  <si>
    <t xml:space="preserve">Jahresbericht erstellen</t>
  </si>
  <si>
    <t xml:space="preserve">KONTAKT- &amp; STAMMDATENVERWALTUNG 2026</t>
  </si>
  <si>
    <t xml:space="preserve">Firma / Organisation</t>
  </si>
  <si>
    <t xml:space="preserve">Ansprechpartner</t>
  </si>
  <si>
    <t xml:space="preserve">E-Mail</t>
  </si>
  <si>
    <t xml:space="preserve">Telefon</t>
  </si>
  <si>
    <t xml:space="preserve">PLZ</t>
  </si>
  <si>
    <t xml:space="preserve">Ort</t>
  </si>
  <si>
    <t xml:space="preserve">Letzter Kontakt</t>
  </si>
  <si>
    <t xml:space="preserve">Notiz</t>
  </si>
  <si>
    <t xml:space="preserve">K-001</t>
  </si>
  <si>
    <t xml:space="preserve">Nordlicht Bürotechnik GmbH</t>
  </si>
  <si>
    <t xml:space="preserve">Petra Sandmann</t>
  </si>
  <si>
    <t xml:space="preserve">info@nordlicht-buerotechnik.de</t>
  </si>
  <si>
    <t xml:space="preserve">+49 40 1234560</t>
  </si>
  <si>
    <t xml:space="preserve">20095</t>
  </si>
  <si>
    <t xml:space="preserve">Hamburg</t>
  </si>
  <si>
    <t xml:space="preserve">Rahmenvertrag Toner</t>
  </si>
  <si>
    <t xml:space="preserve">K-002</t>
  </si>
  <si>
    <t xml:space="preserve">Meridian Consulting AG</t>
  </si>
  <si>
    <t xml:space="preserve">Jonas Reinhardt</t>
  </si>
  <si>
    <t xml:space="preserve">kontakt@meridian-consulting.de</t>
  </si>
  <si>
    <t xml:space="preserve">+49 89 9876540</t>
  </si>
  <si>
    <t xml:space="preserve">80331</t>
  </si>
  <si>
    <t xml:space="preserve">München</t>
  </si>
  <si>
    <t xml:space="preserve">Prozessberatung</t>
  </si>
  <si>
    <t xml:space="preserve">K-003</t>
  </si>
  <si>
    <t xml:space="preserve">Habermann Handels e.K.</t>
  </si>
  <si>
    <t xml:space="preserve">Ute Habermann</t>
  </si>
  <si>
    <t xml:space="preserve">bestellung@habermann-handel.de</t>
  </si>
  <si>
    <t xml:space="preserve">+49 30 5551020</t>
  </si>
  <si>
    <t xml:space="preserve">10115</t>
  </si>
  <si>
    <t xml:space="preserve">Berlin</t>
  </si>
  <si>
    <t xml:space="preserve">Stammkunde seit 2021</t>
  </si>
  <si>
    <t xml:space="preserve">K-004</t>
  </si>
  <si>
    <t xml:space="preserve">Alpenblick Software GmbH</t>
  </si>
  <si>
    <t xml:space="preserve">Klara Vogt</t>
  </si>
  <si>
    <t xml:space="preserve">service@alpenblick-software.at</t>
  </si>
  <si>
    <t xml:space="preserve">+43 512 334455</t>
  </si>
  <si>
    <t xml:space="preserve">6020</t>
  </si>
  <si>
    <t xml:space="preserve">Innsbruck</t>
  </si>
  <si>
    <t xml:space="preserve">Support-Vertrag</t>
  </si>
  <si>
    <t xml:space="preserve">K-005</t>
  </si>
  <si>
    <t xml:space="preserve">Stadtwerke Beispielstadt</t>
  </si>
  <si>
    <t xml:space="preserve">Amt für Versorgung</t>
  </si>
  <si>
    <t xml:space="preserve">info@stadtwerke-beispielstadt.de</t>
  </si>
  <si>
    <t xml:space="preserve">+49 221 4030201</t>
  </si>
  <si>
    <t xml:space="preserve">50667</t>
  </si>
  <si>
    <t xml:space="preserve">Köln</t>
  </si>
  <si>
    <t xml:space="preserve">Energieversorgung</t>
  </si>
  <si>
    <t xml:space="preserve">K-006</t>
  </si>
  <si>
    <t xml:space="preserve">Rheintal Logistik GmbH</t>
  </si>
  <si>
    <t xml:space="preserve">Markus Steiner</t>
  </si>
  <si>
    <t xml:space="preserve">dispo@rheintal-logistik.de</t>
  </si>
  <si>
    <t xml:space="preserve">+49 621 7788990</t>
  </si>
  <si>
    <t xml:space="preserve">68159</t>
  </si>
  <si>
    <t xml:space="preserve">Mannheim</t>
  </si>
  <si>
    <t xml:space="preserve">Speditionspartner</t>
  </si>
  <si>
    <t xml:space="preserve">K-007</t>
  </si>
  <si>
    <t xml:space="preserve">Seehaus Manufaktur</t>
  </si>
  <si>
    <t xml:space="preserve">Ingrid Bäcker</t>
  </si>
  <si>
    <t xml:space="preserve">kontakt@seehaus-manufaktur.de</t>
  </si>
  <si>
    <t xml:space="preserve">+49 431 2020303</t>
  </si>
  <si>
    <t xml:space="preserve">24103</t>
  </si>
  <si>
    <t xml:space="preserve">Kiel</t>
  </si>
  <si>
    <t xml:space="preserve">Erstgespräch geführt</t>
  </si>
  <si>
    <t xml:space="preserve">K-008</t>
  </si>
  <si>
    <t xml:space="preserve">Helvetia Print AG</t>
  </si>
  <si>
    <t xml:space="preserve">Daniel Frei</t>
  </si>
  <si>
    <t xml:space="preserve">info@helvetia-print.ch</t>
  </si>
  <si>
    <t xml:space="preserve">+41 44 5566778</t>
  </si>
  <si>
    <t xml:space="preserve">8001</t>
  </si>
  <si>
    <t xml:space="preserve">Zürich</t>
  </si>
  <si>
    <t xml:space="preserve">Druckerzeugnisse</t>
  </si>
  <si>
    <t xml:space="preserve">K-009</t>
  </si>
  <si>
    <t xml:space="preserve">Brunner &amp; Partner Steuerberatung</t>
  </si>
  <si>
    <t xml:space="preserve">Sabine Brunner</t>
  </si>
  <si>
    <t xml:space="preserve">kanzlei@brunner-partner.de</t>
  </si>
  <si>
    <t xml:space="preserve">+49 711 6060707</t>
  </si>
  <si>
    <t xml:space="preserve">70173</t>
  </si>
  <si>
    <t xml:space="preserve">Stuttgart</t>
  </si>
  <si>
    <t xml:space="preserve">Jahresabschluss</t>
  </si>
  <si>
    <t xml:space="preserve">K-010</t>
  </si>
  <si>
    <t xml:space="preserve">Grünwerk Gartenbau</t>
  </si>
  <si>
    <t xml:space="preserve">Tobias Lang</t>
  </si>
  <si>
    <t xml:space="preserve">buero@gruenwerk-gartenbau.de</t>
  </si>
  <si>
    <t xml:space="preserve">+49 351 8080901</t>
  </si>
  <si>
    <t xml:space="preserve">01067</t>
  </si>
  <si>
    <t xml:space="preserve">Dresden</t>
  </si>
  <si>
    <t xml:space="preserve">Vertrag ausgelaufen</t>
  </si>
  <si>
    <t xml:space="preserve">K-011</t>
  </si>
  <si>
    <t xml:space="preserve">Fokus Medien GmbH</t>
  </si>
  <si>
    <t xml:space="preserve">Lena Sommer</t>
  </si>
  <si>
    <t xml:space="preserve">hallo@fokus-medien.de</t>
  </si>
  <si>
    <t xml:space="preserve">+49 69 4545460</t>
  </si>
  <si>
    <t xml:space="preserve">60311</t>
  </si>
  <si>
    <t xml:space="preserve">Frankfurt am Main</t>
  </si>
  <si>
    <t xml:space="preserve">Kampagne Herbst</t>
  </si>
  <si>
    <t xml:space="preserve">K-012</t>
  </si>
  <si>
    <t xml:space="preserve">Wieland Metallbau</t>
  </si>
  <si>
    <t xml:space="preserve">Georg Wieland</t>
  </si>
  <si>
    <t xml:space="preserve">anfrage@wieland-metallbau.de</t>
  </si>
  <si>
    <t xml:space="preserve">+49 911 3232330</t>
  </si>
  <si>
    <t xml:space="preserve">90402</t>
  </si>
  <si>
    <t xml:space="preserve">Nürnberg</t>
  </si>
  <si>
    <t xml:space="preserve">Angebot versendet</t>
  </si>
  <si>
    <t xml:space="preserve">VERTRAGS- &amp; DOKUMENTENVERWALTUNG 2026</t>
  </si>
  <si>
    <t xml:space="preserve">Bezeichnung</t>
  </si>
  <si>
    <t xml:space="preserve">Vertragspartner</t>
  </si>
  <si>
    <t xml:space="preserve">Typ</t>
  </si>
  <si>
    <t xml:space="preserve">Beginn</t>
  </si>
  <si>
    <t xml:space="preserve">Ende</t>
  </si>
  <si>
    <t xml:space="preserve">Kündigungsfrist (Mon.)</t>
  </si>
  <si>
    <t xml:space="preserve">Jährl. Kosten (€)</t>
  </si>
  <si>
    <t xml:space="preserve">Tage bis Ende</t>
  </si>
  <si>
    <t xml:space="preserve">V-001</t>
  </si>
  <si>
    <t xml:space="preserve">Betriebshaftpflichtversicherung</t>
  </si>
  <si>
    <t xml:space="preserve">Muster Assekuranz AG</t>
  </si>
  <si>
    <t xml:space="preserve">Jährliche Verlängerung</t>
  </si>
  <si>
    <t xml:space="preserve">V-002</t>
  </si>
  <si>
    <t xml:space="preserve">Software-Lizenz Office-Paket</t>
  </si>
  <si>
    <t xml:space="preserve">10 Arbeitsplätze</t>
  </si>
  <si>
    <t xml:space="preserve">V-003</t>
  </si>
  <si>
    <t xml:space="preserve">Reinigungsdienst Büro</t>
  </si>
  <si>
    <t xml:space="preserve">Sauberfix Gebäudereinigung</t>
  </si>
  <si>
    <t xml:space="preserve">Neuausschreibung nötig</t>
  </si>
  <si>
    <t xml:space="preserve">V-004</t>
  </si>
  <si>
    <t xml:space="preserve">Wartung Heizungsanlage</t>
  </si>
  <si>
    <t xml:space="preserve">Thermo Service GmbH</t>
  </si>
  <si>
    <t xml:space="preserve">Inkl. Notdienst</t>
  </si>
  <si>
    <t xml:space="preserve">V-005</t>
  </si>
  <si>
    <t xml:space="preserve">Mobilfunk-Rahmenvertrag</t>
  </si>
  <si>
    <t xml:space="preserve">Telko Nord GmbH</t>
  </si>
  <si>
    <t xml:space="preserve">12 SIM-Karten</t>
  </si>
  <si>
    <t xml:space="preserve">V-006</t>
  </si>
  <si>
    <t xml:space="preserve">Leasing Firmenfahrzeug</t>
  </si>
  <si>
    <t xml:space="preserve">AutoLease Deutschland</t>
  </si>
  <si>
    <t xml:space="preserve">Kombi, 30 tkm/Jahr</t>
  </si>
  <si>
    <t xml:space="preserve">V-007</t>
  </si>
  <si>
    <t xml:space="preserve">Cloud-Speicher Abonnement</t>
  </si>
  <si>
    <t xml:space="preserve">DataSafe Cloud</t>
  </si>
  <si>
    <t xml:space="preserve">2 TB Speicher</t>
  </si>
  <si>
    <t xml:space="preserve">V-008</t>
  </si>
  <si>
    <t xml:space="preserve">Rechtsschutzversicherung</t>
  </si>
  <si>
    <t xml:space="preserve">Konditionen vergleichen</t>
  </si>
  <si>
    <t xml:space="preserve">V-009</t>
  </si>
  <si>
    <t xml:space="preserve">Wartung Aufzug</t>
  </si>
  <si>
    <t xml:space="preserve">Lift &amp; Technik GmbH</t>
  </si>
  <si>
    <t xml:space="preserve">Gesetzliche Prüfung inkl.</t>
  </si>
  <si>
    <t xml:space="preserve">V-010</t>
  </si>
  <si>
    <t xml:space="preserve">Steuerberatung Jahrespauschale</t>
  </si>
  <si>
    <t xml:space="preserve">Monatliche Buchhaltung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</si>
</sst>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"/>
    <numFmt numFmtId="167" formatCode="0%"/>
    <numFmt numFmtId="168" formatCode="#,##0&quot; €&quot;"/>
    <numFmt numFmtId="169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1"/>
      <color rgb="FF14454F"/>
      <name val="Calibri"/>
      <family val="0"/>
      <charset val="1"/>
    </font>
    <font>
      <b val="true"/>
      <sz val="10"/>
      <color rgb="FF6B767B"/>
      <name val="Calibri"/>
      <family val="0"/>
      <charset val="1"/>
    </font>
    <font>
      <b val="true"/>
      <sz val="11"/>
      <color rgb="FF0F5DA8"/>
      <name val="Calibri"/>
      <family val="0"/>
      <charset val="1"/>
    </font>
    <font>
      <b val="true"/>
      <sz val="12"/>
      <color rgb="FF14454F"/>
      <name val="Calibri"/>
      <family val="0"/>
      <charset val="1"/>
    </font>
    <font>
      <b val="true"/>
      <sz val="9"/>
      <color rgb="FF6B767B"/>
      <name val="Calibri"/>
      <family val="0"/>
      <charset val="1"/>
    </font>
    <font>
      <b val="true"/>
      <sz val="24"/>
      <color rgb="FF14454F"/>
      <name val="Calibri"/>
      <family val="0"/>
      <charset val="1"/>
    </font>
    <font>
      <b val="true"/>
      <sz val="10"/>
      <color rgb="FF14454F"/>
      <name val="Calibri"/>
      <family val="0"/>
      <charset val="1"/>
    </font>
    <font>
      <sz val="10"/>
      <color rgb="FF1F2A2E"/>
      <name val="Calibri"/>
      <family val="0"/>
      <charset val="1"/>
    </font>
    <font>
      <b val="true"/>
      <sz val="10"/>
      <color rgb="FF1F2A2E"/>
      <name val="Calibri"/>
      <family val="0"/>
      <charset val="1"/>
    </font>
    <font>
      <sz val="9.5"/>
      <color rgb="FF1F2A2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4454F"/>
        <bgColor rgb="FF1F5B70"/>
      </patternFill>
    </fill>
    <fill>
      <patternFill patternType="solid">
        <fgColor rgb="FFC99A2E"/>
        <bgColor rgb="FF969696"/>
      </patternFill>
    </fill>
    <fill>
      <patternFill patternType="solid">
        <fgColor rgb="FFF4F6F7"/>
        <bgColor rgb="FFEEF2F3"/>
      </patternFill>
    </fill>
    <fill>
      <patternFill patternType="solid">
        <fgColor rgb="FF2C6E7F"/>
        <bgColor rgb="FF1F5B70"/>
      </patternFill>
    </fill>
    <fill>
      <patternFill patternType="solid">
        <fgColor rgb="FFEEF2F3"/>
        <bgColor rgb="FFF4F6F7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99A2E"/>
      </bottom>
      <diagonal/>
    </border>
    <border diagonalUp="false" diagonalDown="false">
      <left style="thin">
        <color rgb="FFCDD6D9"/>
      </left>
      <right style="thin">
        <color rgb="FFCDD6D9"/>
      </right>
      <top style="thick">
        <color rgb="FF2C6E7F"/>
      </top>
      <bottom/>
      <diagonal/>
    </border>
    <border diagonalUp="false" diagonalDown="false">
      <left style="thin">
        <color rgb="FFCDD6D9"/>
      </left>
      <right style="thin">
        <color rgb="FFCDD6D9"/>
      </right>
      <top style="thick">
        <color rgb="FF9E2B25"/>
      </top>
      <bottom/>
      <diagonal/>
    </border>
    <border diagonalUp="false" diagonalDown="false">
      <left style="thin">
        <color rgb="FFCDD6D9"/>
      </left>
      <right style="thin">
        <color rgb="FFCDD6D9"/>
      </right>
      <top style="thick">
        <color rgb="FF1E6B45"/>
      </top>
      <bottom/>
      <diagonal/>
    </border>
    <border diagonalUp="false" diagonalDown="false">
      <left style="thin">
        <color rgb="FFCDD6D9"/>
      </left>
      <right style="thin">
        <color rgb="FFCDD6D9"/>
      </right>
      <top/>
      <bottom style="thin">
        <color rgb="FFCDD6D9"/>
      </bottom>
      <diagonal/>
    </border>
    <border diagonalUp="false" diagonalDown="false">
      <left style="thin">
        <color rgb="FFCDD6D9"/>
      </left>
      <right style="thin">
        <color rgb="FFCDD6D9"/>
      </right>
      <top style="thick">
        <color rgb="FFC99A2E"/>
      </top>
      <bottom/>
      <diagonal/>
    </border>
    <border diagonalUp="false" diagonalDown="false">
      <left style="thin">
        <color rgb="FFCDD6D9"/>
      </left>
      <right style="thin">
        <color rgb="FFCDD6D9"/>
      </right>
      <top style="thin">
        <color rgb="FFCDD6D9"/>
      </top>
      <bottom style="thin">
        <color rgb="FFCDD6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6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ill>
        <patternFill patternType="solid">
          <fgColor rgb="FF2C6E7F"/>
          <bgColor rgb="FF000000"/>
        </patternFill>
      </fill>
    </dxf>
    <dxf>
      <fill>
        <patternFill patternType="solid">
          <fgColor rgb="FFEEF2F3"/>
          <bgColor rgb="FF000000"/>
        </patternFill>
      </fill>
    </dxf>
    <dxf>
      <fill>
        <patternFill patternType="solid">
          <fgColor rgb="FFF6DA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A2E"/>
          <bgColor rgb="FF000000"/>
        </patternFill>
      </fill>
    </dxf>
    <dxf>
      <fill>
        <patternFill patternType="solid">
          <fgColor rgb="FF9E2B2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6EADE"/>
          <bgColor rgb="FF000000"/>
        </patternFill>
      </fill>
    </dxf>
    <dxf>
      <fill>
        <patternFill patternType="solid">
          <fgColor rgb="FFD8E6EC"/>
          <bgColor rgb="FF000000"/>
        </patternFill>
      </fill>
    </dxf>
    <dxf>
      <fill>
        <patternFill patternType="solid">
          <fgColor rgb="FFE4E8EA"/>
          <bgColor rgb="FF000000"/>
        </patternFill>
      </fill>
    </dxf>
    <dxf>
      <fill>
        <patternFill patternType="solid">
          <fgColor rgb="FFF7E9C9"/>
          <bgColor rgb="FF000000"/>
        </patternFill>
      </fill>
    </dxf>
    <dxf>
      <fill>
        <patternFill patternType="solid">
          <fgColor rgb="FF1E6B45"/>
          <bgColor rgb="FF000000"/>
        </patternFill>
      </fill>
    </dxf>
    <dxf>
      <fill>
        <patternFill patternType="solid">
          <fgColor rgb="FF1F5B70"/>
          <bgColor rgb="FF000000"/>
        </patternFill>
      </fill>
    </dxf>
    <dxf>
      <fill>
        <patternFill patternType="solid">
          <fgColor rgb="FF5A6468"/>
          <bgColor rgb="FF000000"/>
        </patternFill>
      </fill>
    </dxf>
    <dxf>
      <fill>
        <patternFill patternType="solid">
          <fgColor rgb="FF8A641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charset val="1"/>
        <family val="0"/>
        <b val="1"/>
        <color rgb="FF5A6468"/>
        <sz val="10"/>
      </font>
      <fill>
        <patternFill>
          <bgColor rgb="FFE4E8EA"/>
        </patternFill>
      </fill>
    </dxf>
    <dxf>
      <font>
        <name val="Calibri"/>
        <charset val="1"/>
        <family val="0"/>
        <b val="1"/>
        <color rgb="FF1F5B70"/>
        <sz val="10"/>
      </font>
      <fill>
        <patternFill>
          <bgColor rgb="FFD8E6EC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7E9C9"/>
        </patternFill>
      </fill>
    </dxf>
    <dxf>
      <font>
        <name val="Calibri"/>
        <charset val="1"/>
        <family val="0"/>
        <b val="1"/>
        <color rgb="FF1E6B45"/>
        <sz val="10"/>
      </font>
      <fill>
        <patternFill>
          <bgColor rgb="FFD6EADE"/>
        </patternFill>
      </fill>
    </dxf>
    <dxf>
      <font>
        <name val="Calibri"/>
        <charset val="1"/>
        <family val="0"/>
        <b val="1"/>
        <color rgb="FF9E2B25"/>
        <sz val="10"/>
      </font>
    </dxf>
    <dxf>
      <font>
        <name val="Calibri"/>
        <charset val="1"/>
        <family val="0"/>
        <color rgb="FF9E2B25"/>
        <sz val="10"/>
      </font>
      <fill>
        <patternFill>
          <bgColor rgb="FFF6DAD6"/>
        </patternFill>
      </fill>
    </dxf>
    <dxf>
      <font>
        <name val="Calibri"/>
        <charset val="1"/>
        <family val="0"/>
        <b val="1"/>
        <color rgb="FF9E2B25"/>
        <sz val="10"/>
      </font>
      <fill>
        <patternFill>
          <bgColor rgb="FFF6DA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2C6E7F"/>
      <rgbColor rgb="FF9CBFC8"/>
      <rgbColor rgb="FF878787"/>
      <rgbColor rgb="FF9999FF"/>
      <rgbColor rgb="FF5A6468"/>
      <rgbColor rgb="FFF4F6F7"/>
      <rgbColor rgb="FFD8E6EC"/>
      <rgbColor rgb="FF660066"/>
      <rgbColor rgb="FFFF8080"/>
      <rgbColor rgb="FF0F5DA8"/>
      <rgbColor rgb="FFCDD6D9"/>
      <rgbColor rgb="FF000080"/>
      <rgbColor rgb="FFFF00FF"/>
      <rgbColor rgb="FFFFFF00"/>
      <rgbColor rgb="FF00FFFF"/>
      <rgbColor rgb="FF800080"/>
      <rgbColor rgb="FF800000"/>
      <rgbColor rgb="FF1E6B45"/>
      <rgbColor rgb="FF0000FF"/>
      <rgbColor rgb="FF00CCFF"/>
      <rgbColor rgb="FFEEF2F3"/>
      <rgbColor rgb="FFD6EADE"/>
      <rgbColor rgb="FFF7E9C9"/>
      <rgbColor rgb="FFD9D9D9"/>
      <rgbColor rgb="FFFF99CC"/>
      <rgbColor rgb="FFE4E8EA"/>
      <rgbColor rgb="FFF6DAD6"/>
      <rgbColor rgb="FF4F81BD"/>
      <rgbColor rgb="FF33CCCC"/>
      <rgbColor rgb="FF99CC00"/>
      <rgbColor rgb="FFFFCC00"/>
      <rgbColor rgb="FFC99A2E"/>
      <rgbColor rgb="FFFF6600"/>
      <rgbColor rgb="FF6B767B"/>
      <rgbColor rgb="FF969696"/>
      <rgbColor rgb="FF14454F"/>
      <rgbColor rgb="FF5A93A1"/>
      <rgbColor rgb="FF003300"/>
      <rgbColor rgb="FF333300"/>
      <rgbColor rgb="FF9E2B25"/>
      <rgbColor rgb="FF993366"/>
      <rgbColor rgb="FF1F5B70"/>
      <rgbColor rgb="FF1F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Aufgaben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Übersicht!C17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2c6e7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Übersicht!$B$18:$B$21</c:f>
              <c:strCache>
                <c:ptCount val="4"/>
                <c:pt idx="0">
                  <c:v>Offen</c:v>
                </c:pt>
                <c:pt idx="1">
                  <c:v>In Bearbeitung</c:v>
                </c:pt>
                <c:pt idx="2">
                  <c:v>Wartet</c:v>
                </c:pt>
                <c:pt idx="3">
                  <c:v>Erledigt</c:v>
                </c:pt>
              </c:strCache>
            </c:strRef>
          </c:cat>
          <c:val>
            <c:numRef>
              <c:f>Übersicht!$C$18:$C$21</c:f>
              <c:numCache>
                <c:formatCode>0</c:formatCode>
                <c:ptCount val="4"/>
                <c:pt idx="0">
                  <c:v>7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</c:ser>
        <c:gapWidth val="150"/>
        <c:overlap val="0"/>
        <c:axId val="76178111"/>
        <c:axId val="82511106"/>
      </c:barChart>
      <c:catAx>
        <c:axId val="7617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11106"/>
        <c:crosses val="autoZero"/>
        <c:auto val="1"/>
        <c:lblAlgn val="ctr"/>
        <c:lblOffset val="100"/>
        <c:noMultiLvlLbl val="0"/>
      </c:catAx>
      <c:valAx>
        <c:axId val="82511106"/>
        <c:scaling>
          <c:orientation val="minMax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17811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Verträge nach Typ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Übersicht!C25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4454f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c6e7f"/>
              </a:solidFill>
              <a:ln w="0">
                <a:noFill/>
              </a:ln>
            </c:spPr>
          </c:dPt>
          <c:dPt>
            <c:idx val="2"/>
            <c:spPr>
              <a:solidFill>
                <a:srgbClr val="5a93a1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99a2e"/>
              </a:solidFill>
              <a:ln w="0">
                <a:noFill/>
              </a:ln>
            </c:spPr>
          </c:dPt>
          <c:dPt>
            <c:idx val="4"/>
            <c:spPr>
              <a:solidFill>
                <a:srgbClr val="9cbfc8"/>
              </a:solidFill>
              <a:ln w="0">
                <a:noFill/>
              </a:ln>
            </c:spPr>
          </c:dPt>
          <c:dPt>
            <c:idx val="5"/>
            <c:spPr>
              <a:solidFill>
                <a:srgbClr val="5a6468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Übersicht!$B$26:$B$31</c:f>
              <c:strCache>
                <c:ptCount val="6"/>
                <c:pt idx="0">
                  <c:v>Vertrag</c:v>
                </c:pt>
                <c:pt idx="1">
                  <c:v>Versicherung</c:v>
                </c:pt>
                <c:pt idx="2">
                  <c:v>Lizenz</c:v>
                </c:pt>
                <c:pt idx="3">
                  <c:v>Abonnement</c:v>
                </c:pt>
                <c:pt idx="4">
                  <c:v>Wartung</c:v>
                </c:pt>
                <c:pt idx="5">
                  <c:v>Sonstiges</c:v>
                </c:pt>
              </c:strCache>
            </c:strRef>
          </c:cat>
          <c:val>
            <c:numRef>
              <c:f>Übersicht!$C$26:$C$31</c:f>
              <c:numCache>
                <c:formatCode>0</c:formatCode>
                <c:ptCount val="6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15</xdr:row>
      <xdr:rowOff>0</xdr:rowOff>
    </xdr:from>
    <xdr:to>
      <xdr:col>7</xdr:col>
      <xdr:colOff>967680</xdr:colOff>
      <xdr:row>24</xdr:row>
      <xdr:rowOff>71640</xdr:rowOff>
    </xdr:to>
    <xdr:graphicFrame>
      <xdr:nvGraphicFramePr>
        <xdr:cNvPr id="0" name="Chart 1"/>
        <xdr:cNvGraphicFramePr/>
      </xdr:nvGraphicFramePr>
      <xdr:xfrm>
        <a:off x="3348360" y="3648240"/>
        <a:ext cx="4139640" cy="187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27</xdr:row>
      <xdr:rowOff>0</xdr:rowOff>
    </xdr:from>
    <xdr:to>
      <xdr:col>7</xdr:col>
      <xdr:colOff>967680</xdr:colOff>
      <xdr:row>36</xdr:row>
      <xdr:rowOff>43920</xdr:rowOff>
    </xdr:to>
    <xdr:graphicFrame>
      <xdr:nvGraphicFramePr>
        <xdr:cNvPr id="1" name="Chart 2"/>
        <xdr:cNvGraphicFramePr/>
      </xdr:nvGraphicFramePr>
      <xdr:xfrm>
        <a:off x="3348360" y="6019920"/>
        <a:ext cx="4139640" cy="201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9A2E"/>
    <pageSetUpPr fitToPage="true"/>
  </sheetPr>
  <dimension ref="B2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9" min="2" style="0" width="15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19.5" hidden="false" customHeight="true" outlineLevel="0" collapsed="false">
      <c r="B5" s="3" t="s">
        <v>2</v>
      </c>
      <c r="C5" s="4" t="s">
        <v>3</v>
      </c>
      <c r="D5" s="4"/>
      <c r="E5" s="4"/>
      <c r="G5" s="5" t="s">
        <v>4</v>
      </c>
      <c r="H5" s="6" t="n">
        <f aca="true">TODAY()</f>
        <v>46272</v>
      </c>
      <c r="I5" s="6"/>
    </row>
    <row r="7" customFormat="false" ht="21.75" hidden="false" customHeight="true" outlineLevel="0" collapsed="false">
      <c r="B7" s="7" t="s">
        <v>5</v>
      </c>
      <c r="C7" s="7"/>
      <c r="D7" s="7"/>
      <c r="E7" s="7"/>
      <c r="F7" s="7"/>
      <c r="G7" s="7"/>
      <c r="H7" s="7"/>
      <c r="I7" s="7"/>
    </row>
    <row r="8" customFormat="false" ht="15.75" hidden="false" customHeight="true" outlineLevel="0" collapsed="false">
      <c r="B8" s="8" t="s">
        <v>6</v>
      </c>
      <c r="C8" s="8"/>
      <c r="D8" s="8" t="s">
        <v>7</v>
      </c>
      <c r="E8" s="8"/>
      <c r="F8" s="9" t="s">
        <v>8</v>
      </c>
      <c r="G8" s="9"/>
      <c r="H8" s="10" t="s">
        <v>9</v>
      </c>
      <c r="I8" s="10"/>
    </row>
    <row r="9" customFormat="false" ht="19.5" hidden="false" customHeight="true" outlineLevel="0" collapsed="false">
      <c r="B9" s="11" t="n">
        <f aca="false">COUNTIF(Aufgaben!$B$3:$B$220,"&lt;&gt;")</f>
        <v>14</v>
      </c>
      <c r="C9" s="11"/>
      <c r="D9" s="11" t="n">
        <f aca="false">COUNTIFS(Aufgaben!$G$3:$G$220,"&lt;&gt;Erledigt",Aufgaben!$B$3:$B$220,"&lt;&gt;")</f>
        <v>11</v>
      </c>
      <c r="E9" s="11"/>
      <c r="F9" s="11" t="n">
        <f aca="true">COUNTIFS(Aufgaben!$G$3:$G$220,"&lt;&gt;Erledigt",Aufgaben!$F$3:$F$220,"&lt;"&amp;TODAY(),Aufgaben!$B$3:$B$220,"&lt;&gt;")</f>
        <v>2</v>
      </c>
      <c r="G9" s="11"/>
      <c r="H9" s="12" t="n">
        <f aca="false">IFERROR(COUNTIF(Aufgaben!$G$3:$G$220,"Erledigt")/COUNTIF(Aufgaben!$B$3:$B$220,"&lt;&gt;"),0)</f>
        <v>0.214285714285714</v>
      </c>
      <c r="I9" s="12"/>
    </row>
    <row r="10" customFormat="false" ht="19.5" hidden="false" customHeight="true" outlineLevel="0" collapsed="false">
      <c r="B10" s="11"/>
      <c r="C10" s="11"/>
      <c r="D10" s="11"/>
      <c r="E10" s="11"/>
      <c r="F10" s="11"/>
      <c r="G10" s="11"/>
      <c r="H10" s="12"/>
      <c r="I10" s="12"/>
    </row>
    <row r="12" customFormat="false" ht="15.75" hidden="false" customHeight="true" outlineLevel="0" collapsed="false">
      <c r="B12" s="8" t="s">
        <v>10</v>
      </c>
      <c r="C12" s="8"/>
      <c r="D12" s="8" t="s">
        <v>11</v>
      </c>
      <c r="E12" s="8"/>
      <c r="F12" s="13" t="s">
        <v>12</v>
      </c>
      <c r="G12" s="13"/>
      <c r="H12" s="13" t="s">
        <v>13</v>
      </c>
      <c r="I12" s="13"/>
    </row>
    <row r="13" customFormat="false" ht="19.5" hidden="false" customHeight="true" outlineLevel="0" collapsed="false">
      <c r="B13" s="11" t="n">
        <f aca="false">COUNTIF(Kontakte!$B$3:$B$220,"&lt;&gt;")</f>
        <v>12</v>
      </c>
      <c r="C13" s="11"/>
      <c r="D13" s="11" t="n">
        <f aca="false">COUNTIF(Verträge!$I$3:$I$220,"Aktiv")</f>
        <v>8</v>
      </c>
      <c r="E13" s="11"/>
      <c r="F13" s="14" t="n">
        <f aca="false">SUMIFS(Verträge!$H$3:$H$220,Verträge!$I$3:$I$220,"Aktiv")</f>
        <v>17840</v>
      </c>
      <c r="G13" s="14"/>
      <c r="H13" s="11" t="n">
        <f aca="true">COUNTIFS(Verträge!$F$3:$F$220,"&gt;="&amp;TODAY(),Verträge!$F$3:$F$220,"&lt;="&amp;(TODAY()+60),Verträge!$I$3:$I$220,"&lt;&gt;Abgelaufen",Verträge!$I$3:$I$220,"&lt;&gt;Gekündigt",Verträge!$B$3:$B$220,"&lt;&gt;")</f>
        <v>3</v>
      </c>
      <c r="I13" s="11"/>
    </row>
    <row r="14" customFormat="false" ht="19.5" hidden="false" customHeight="true" outlineLevel="0" collapsed="false">
      <c r="B14" s="11"/>
      <c r="C14" s="11"/>
      <c r="D14" s="11"/>
      <c r="E14" s="11"/>
      <c r="F14" s="14"/>
      <c r="G14" s="14"/>
      <c r="H14" s="11"/>
      <c r="I14" s="11"/>
    </row>
    <row r="16" customFormat="false" ht="21.75" hidden="false" customHeight="true" outlineLevel="0" collapsed="false">
      <c r="B16" s="7" t="s">
        <v>14</v>
      </c>
      <c r="C16" s="7"/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B17" s="15" t="s">
        <v>15</v>
      </c>
      <c r="C17" s="16" t="s">
        <v>16</v>
      </c>
    </row>
    <row r="18" customFormat="false" ht="15" hidden="false" customHeight="false" outlineLevel="0" collapsed="false">
      <c r="B18" s="17" t="s">
        <v>17</v>
      </c>
      <c r="C18" s="18" t="n">
        <f aca="false">COUNTIF(Aufgaben!$G$3:$G$220,"Offen")</f>
        <v>7</v>
      </c>
    </row>
    <row r="19" customFormat="false" ht="15" hidden="false" customHeight="false" outlineLevel="0" collapsed="false">
      <c r="B19" s="17" t="s">
        <v>18</v>
      </c>
      <c r="C19" s="18" t="n">
        <f aca="false">COUNTIF(Aufgaben!$G$3:$G$220,"In Bearbeitung")</f>
        <v>3</v>
      </c>
    </row>
    <row r="20" customFormat="false" ht="15" hidden="false" customHeight="false" outlineLevel="0" collapsed="false">
      <c r="B20" s="17" t="s">
        <v>19</v>
      </c>
      <c r="C20" s="18" t="n">
        <f aca="false">COUNTIF(Aufgaben!$G$3:$G$220,"Wartet")</f>
        <v>1</v>
      </c>
    </row>
    <row r="21" customFormat="false" ht="15" hidden="false" customHeight="false" outlineLevel="0" collapsed="false">
      <c r="B21" s="17" t="s">
        <v>20</v>
      </c>
      <c r="C21" s="18" t="n">
        <f aca="false">COUNTIF(Aufgaben!$G$3:$G$220,"Erledigt")</f>
        <v>3</v>
      </c>
    </row>
    <row r="25" customFormat="false" ht="15" hidden="false" customHeight="false" outlineLevel="0" collapsed="false">
      <c r="B25" s="15" t="s">
        <v>21</v>
      </c>
      <c r="C25" s="16" t="s">
        <v>16</v>
      </c>
    </row>
    <row r="26" customFormat="false" ht="15" hidden="false" customHeight="false" outlineLevel="0" collapsed="false">
      <c r="B26" s="17" t="s">
        <v>22</v>
      </c>
      <c r="C26" s="18" t="n">
        <f aca="false">COUNTIF(Verträge!$D$3:$D$220,"Vertrag")</f>
        <v>3</v>
      </c>
    </row>
    <row r="27" customFormat="false" ht="15" hidden="false" customHeight="false" outlineLevel="0" collapsed="false">
      <c r="B27" s="17" t="s">
        <v>23</v>
      </c>
      <c r="C27" s="18" t="n">
        <f aca="false">COUNTIF(Verträge!$D$3:$D$220,"Versicherung")</f>
        <v>2</v>
      </c>
    </row>
    <row r="28" customFormat="false" ht="15" hidden="false" customHeight="false" outlineLevel="0" collapsed="false">
      <c r="B28" s="17" t="s">
        <v>24</v>
      </c>
      <c r="C28" s="18" t="n">
        <f aca="false">COUNTIF(Verträge!$D$3:$D$220,"Lizenz")</f>
        <v>1</v>
      </c>
    </row>
    <row r="29" customFormat="false" ht="15" hidden="false" customHeight="false" outlineLevel="0" collapsed="false">
      <c r="B29" s="17" t="s">
        <v>25</v>
      </c>
      <c r="C29" s="18" t="n">
        <f aca="false">COUNTIF(Verträge!$D$3:$D$220,"Abonnement")</f>
        <v>2</v>
      </c>
    </row>
    <row r="30" customFormat="false" ht="15" hidden="false" customHeight="false" outlineLevel="0" collapsed="false">
      <c r="B30" s="17" t="s">
        <v>26</v>
      </c>
      <c r="C30" s="18" t="n">
        <f aca="false">COUNTIF(Verträge!$D$3:$D$220,"Wartung")</f>
        <v>2</v>
      </c>
    </row>
    <row r="31" customFormat="false" ht="15" hidden="false" customHeight="false" outlineLevel="0" collapsed="false">
      <c r="B31" s="17" t="s">
        <v>27</v>
      </c>
      <c r="C31" s="18" t="n">
        <f aca="false">COUNTIF(Verträge!$D$3:$D$220,"Sonstiges")</f>
        <v>0</v>
      </c>
    </row>
    <row r="34" customFormat="false" ht="21.75" hidden="false" customHeight="true" outlineLevel="0" collapsed="false">
      <c r="B34" s="7" t="s">
        <v>28</v>
      </c>
      <c r="C34" s="7"/>
      <c r="D34" s="7"/>
      <c r="E34" s="7"/>
      <c r="F34" s="7"/>
      <c r="G34" s="7"/>
      <c r="H34" s="7"/>
      <c r="I34" s="7"/>
    </row>
    <row r="35" customFormat="false" ht="21.75" hidden="false" customHeight="true" outlineLevel="0" collapsed="false">
      <c r="B35" s="19" t="s">
        <v>29</v>
      </c>
      <c r="C35" s="19"/>
      <c r="D35" s="19"/>
      <c r="E35" s="19"/>
      <c r="F35" s="19"/>
      <c r="G35" s="19"/>
      <c r="H35" s="19"/>
      <c r="I35" s="19"/>
    </row>
    <row r="36" customFormat="false" ht="21.75" hidden="false" customHeight="true" outlineLevel="0" collapsed="false">
      <c r="B36" s="19" t="s">
        <v>30</v>
      </c>
      <c r="C36" s="19"/>
      <c r="D36" s="19"/>
      <c r="E36" s="19"/>
      <c r="F36" s="19"/>
      <c r="G36" s="19"/>
      <c r="H36" s="19"/>
      <c r="I36" s="19"/>
    </row>
    <row r="37" customFormat="false" ht="21.75" hidden="false" customHeight="true" outlineLevel="0" collapsed="false">
      <c r="B37" s="19" t="s">
        <v>31</v>
      </c>
      <c r="C37" s="19"/>
      <c r="D37" s="19"/>
      <c r="E37" s="19"/>
      <c r="F37" s="19"/>
      <c r="G37" s="19"/>
      <c r="H37" s="19"/>
      <c r="I37" s="19"/>
    </row>
    <row r="38" customFormat="false" ht="21.75" hidden="false" customHeight="true" outlineLevel="0" collapsed="false">
      <c r="B38" s="19" t="s">
        <v>32</v>
      </c>
      <c r="C38" s="19"/>
      <c r="D38" s="19"/>
      <c r="E38" s="19"/>
      <c r="F38" s="19"/>
      <c r="G38" s="19"/>
      <c r="H38" s="19"/>
      <c r="I38" s="19"/>
    </row>
    <row r="39" customFormat="false" ht="21.75" hidden="false" customHeight="true" outlineLevel="0" collapsed="false">
      <c r="B39" s="19" t="s">
        <v>33</v>
      </c>
      <c r="C39" s="19"/>
      <c r="D39" s="19"/>
      <c r="E39" s="19"/>
      <c r="F39" s="19"/>
      <c r="G39" s="19"/>
      <c r="H39" s="19"/>
      <c r="I39" s="19"/>
    </row>
  </sheetData>
  <mergeCells count="28">
    <mergeCell ref="B2:I2"/>
    <mergeCell ref="B3:I3"/>
    <mergeCell ref="C5:E5"/>
    <mergeCell ref="H5:I5"/>
    <mergeCell ref="B7:I7"/>
    <mergeCell ref="B8:C8"/>
    <mergeCell ref="D8:E8"/>
    <mergeCell ref="F8:G8"/>
    <mergeCell ref="H8:I8"/>
    <mergeCell ref="B9:C10"/>
    <mergeCell ref="D9:E10"/>
    <mergeCell ref="F9:G10"/>
    <mergeCell ref="H9:I10"/>
    <mergeCell ref="B12:C12"/>
    <mergeCell ref="D12:E12"/>
    <mergeCell ref="F12:G12"/>
    <mergeCell ref="H12:I12"/>
    <mergeCell ref="B13:C14"/>
    <mergeCell ref="D13:E14"/>
    <mergeCell ref="F13:G14"/>
    <mergeCell ref="H13:I14"/>
    <mergeCell ref="B16:I16"/>
    <mergeCell ref="B34:I34"/>
    <mergeCell ref="B35:I35"/>
    <mergeCell ref="B36:I36"/>
    <mergeCell ref="B37:I37"/>
    <mergeCell ref="B38:I38"/>
    <mergeCell ref="B39:I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0" t="s">
        <v>34</v>
      </c>
      <c r="B1" s="20" t="s">
        <v>35</v>
      </c>
      <c r="C1" s="20" t="s">
        <v>36</v>
      </c>
      <c r="D1" s="20" t="s">
        <v>37</v>
      </c>
      <c r="E1" s="20" t="s">
        <v>38</v>
      </c>
      <c r="F1" s="20" t="s">
        <v>39</v>
      </c>
      <c r="G1" s="20" t="s">
        <v>40</v>
      </c>
      <c r="H1" s="20" t="s">
        <v>41</v>
      </c>
      <c r="I1" s="20" t="s">
        <v>42</v>
      </c>
    </row>
    <row r="2" customFormat="false" ht="15" hidden="false" customHeight="false" outlineLevel="0" collapsed="false">
      <c r="A2" s="0" t="s">
        <v>17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22</v>
      </c>
      <c r="I2" s="0" t="s">
        <v>47</v>
      </c>
    </row>
    <row r="3" customFormat="false" ht="15" hidden="false" customHeight="false" outlineLevel="0" collapsed="false">
      <c r="A3" s="0" t="s">
        <v>18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23</v>
      </c>
      <c r="I3" s="0" t="s">
        <v>55</v>
      </c>
    </row>
    <row r="4" customFormat="false" ht="15" hidden="false" customHeight="false" outlineLevel="0" collapsed="false">
      <c r="A4" s="0" t="s">
        <v>19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24</v>
      </c>
      <c r="I4" s="0" t="s">
        <v>62</v>
      </c>
    </row>
    <row r="5" customFormat="false" ht="15" hidden="false" customHeight="false" outlineLevel="0" collapsed="false">
      <c r="A5" s="0" t="s">
        <v>20</v>
      </c>
      <c r="C5" s="0" t="s">
        <v>63</v>
      </c>
      <c r="D5" s="0" t="s">
        <v>64</v>
      </c>
      <c r="E5" s="0" t="s">
        <v>65</v>
      </c>
      <c r="H5" s="0" t="s">
        <v>25</v>
      </c>
      <c r="I5" s="0" t="s">
        <v>66</v>
      </c>
    </row>
    <row r="6" customFormat="false" ht="15" hidden="false" customHeight="false" outlineLevel="0" collapsed="false">
      <c r="C6" s="0" t="s">
        <v>67</v>
      </c>
      <c r="D6" s="0" t="s">
        <v>68</v>
      </c>
      <c r="E6" s="0" t="s">
        <v>69</v>
      </c>
      <c r="H6" s="0" t="s">
        <v>26</v>
      </c>
    </row>
    <row r="7" customFormat="false" ht="15" hidden="false" customHeight="false" outlineLevel="0" collapsed="false">
      <c r="C7" s="0" t="s">
        <v>70</v>
      </c>
      <c r="D7" s="0" t="s">
        <v>71</v>
      </c>
      <c r="H7" s="0" t="s">
        <v>27</v>
      </c>
    </row>
    <row r="8" customFormat="false" ht="15" hidden="false" customHeight="false" outlineLevel="0" collapsed="false">
      <c r="C8" s="0" t="s">
        <v>72</v>
      </c>
    </row>
    <row r="9" customFormat="false" ht="15" hidden="false" customHeight="false" outlineLevel="0" collapsed="false">
      <c r="C9" s="0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454F"/>
    <pageSetUpPr fitToPage="tru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30"/>
  </cols>
  <sheetData>
    <row r="1" customFormat="false" ht="30" hidden="false" customHeight="true" outlineLevel="0" collapsed="false">
      <c r="A1" s="21" t="s">
        <v>74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customFormat="false" ht="30" hidden="false" customHeight="true" outlineLevel="0" collapsed="false">
      <c r="A2" s="22" t="s">
        <v>75</v>
      </c>
      <c r="B2" s="22" t="s">
        <v>76</v>
      </c>
      <c r="C2" s="22" t="s">
        <v>77</v>
      </c>
      <c r="D2" s="22" t="s">
        <v>37</v>
      </c>
      <c r="E2" s="22" t="s">
        <v>78</v>
      </c>
      <c r="F2" s="22" t="s">
        <v>79</v>
      </c>
      <c r="G2" s="22" t="s">
        <v>80</v>
      </c>
      <c r="H2" s="22" t="s">
        <v>81</v>
      </c>
      <c r="I2" s="22" t="s">
        <v>82</v>
      </c>
      <c r="J2" s="22" t="s">
        <v>83</v>
      </c>
      <c r="K2" s="22" t="s">
        <v>84</v>
      </c>
    </row>
    <row r="3" customFormat="false" ht="25.5" hidden="false" customHeight="true" outlineLevel="0" collapsed="false">
      <c r="A3" s="23" t="s">
        <v>85</v>
      </c>
      <c r="B3" s="17" t="s">
        <v>86</v>
      </c>
      <c r="C3" s="17" t="s">
        <v>44</v>
      </c>
      <c r="D3" s="17" t="s">
        <v>45</v>
      </c>
      <c r="E3" s="24" t="n">
        <v>46249</v>
      </c>
      <c r="F3" s="24" t="n">
        <v>46295</v>
      </c>
      <c r="G3" s="23" t="s">
        <v>18</v>
      </c>
      <c r="H3" s="23" t="s">
        <v>49</v>
      </c>
      <c r="I3" s="25" t="n">
        <v>0.4</v>
      </c>
      <c r="J3" s="26" t="n">
        <f aca="true">IF($G3="Erledigt","",$F3-TODAY())</f>
        <v>23</v>
      </c>
    </row>
    <row r="4" customFormat="false" ht="25.5" hidden="false" customHeight="true" outlineLevel="0" collapsed="false">
      <c r="A4" s="27" t="s">
        <v>87</v>
      </c>
      <c r="B4" s="28" t="s">
        <v>88</v>
      </c>
      <c r="C4" s="28" t="s">
        <v>67</v>
      </c>
      <c r="D4" s="28" t="s">
        <v>51</v>
      </c>
      <c r="E4" s="29" t="n">
        <v>46254</v>
      </c>
      <c r="F4" s="29" t="n">
        <v>46266</v>
      </c>
      <c r="G4" s="27" t="s">
        <v>17</v>
      </c>
      <c r="H4" s="27" t="s">
        <v>49</v>
      </c>
      <c r="I4" s="30" t="n">
        <v>0</v>
      </c>
      <c r="J4" s="31" t="n">
        <f aca="true">IF($G4="Erledigt","",$F4-TODAY())</f>
        <v>-6</v>
      </c>
    </row>
    <row r="5" customFormat="false" ht="25.5" hidden="false" customHeight="true" outlineLevel="0" collapsed="false">
      <c r="A5" s="23" t="s">
        <v>89</v>
      </c>
      <c r="B5" s="17" t="s">
        <v>90</v>
      </c>
      <c r="C5" s="17" t="s">
        <v>57</v>
      </c>
      <c r="D5" s="17" t="s">
        <v>58</v>
      </c>
      <c r="E5" s="24" t="n">
        <v>46266</v>
      </c>
      <c r="F5" s="24" t="n">
        <v>46310</v>
      </c>
      <c r="G5" s="23" t="s">
        <v>17</v>
      </c>
      <c r="H5" s="23" t="s">
        <v>56</v>
      </c>
      <c r="I5" s="25" t="n">
        <v>0.1</v>
      </c>
      <c r="J5" s="26" t="n">
        <f aca="true">IF($G5="Erledigt","",$F5-TODAY())</f>
        <v>38</v>
      </c>
    </row>
    <row r="6" customFormat="false" ht="25.5" hidden="false" customHeight="true" outlineLevel="0" collapsed="false">
      <c r="A6" s="27" t="s">
        <v>91</v>
      </c>
      <c r="B6" s="28" t="s">
        <v>92</v>
      </c>
      <c r="C6" s="28" t="s">
        <v>50</v>
      </c>
      <c r="D6" s="28" t="s">
        <v>68</v>
      </c>
      <c r="E6" s="29" t="n">
        <v>46259</v>
      </c>
      <c r="F6" s="29" t="n">
        <v>46270</v>
      </c>
      <c r="G6" s="27" t="s">
        <v>18</v>
      </c>
      <c r="H6" s="27" t="s">
        <v>56</v>
      </c>
      <c r="I6" s="30" t="n">
        <v>0.7</v>
      </c>
      <c r="J6" s="31" t="n">
        <f aca="true">IF($G6="Erledigt","",$F6-TODAY())</f>
        <v>-2</v>
      </c>
    </row>
    <row r="7" customFormat="false" ht="25.5" hidden="false" customHeight="true" outlineLevel="0" collapsed="false">
      <c r="A7" s="23" t="s">
        <v>93</v>
      </c>
      <c r="B7" s="17" t="s">
        <v>94</v>
      </c>
      <c r="C7" s="17" t="s">
        <v>70</v>
      </c>
      <c r="D7" s="17" t="s">
        <v>64</v>
      </c>
      <c r="E7" s="24" t="n">
        <v>46213</v>
      </c>
      <c r="F7" s="24" t="n">
        <v>46254</v>
      </c>
      <c r="G7" s="23" t="s">
        <v>20</v>
      </c>
      <c r="H7" s="23" t="s">
        <v>43</v>
      </c>
      <c r="I7" s="25" t="n">
        <v>1</v>
      </c>
      <c r="J7" s="26" t="str">
        <f aca="true">IF($G7="Erledigt","",$F7-TODAY())</f>
        <v/>
      </c>
    </row>
    <row r="8" customFormat="false" ht="25.5" hidden="false" customHeight="true" outlineLevel="0" collapsed="false">
      <c r="A8" s="27" t="s">
        <v>95</v>
      </c>
      <c r="B8" s="28" t="s">
        <v>96</v>
      </c>
      <c r="C8" s="28" t="s">
        <v>63</v>
      </c>
      <c r="D8" s="28" t="s">
        <v>71</v>
      </c>
      <c r="E8" s="29" t="n">
        <v>46270</v>
      </c>
      <c r="F8" s="29" t="n">
        <v>46277</v>
      </c>
      <c r="G8" s="27" t="s">
        <v>17</v>
      </c>
      <c r="H8" s="27" t="s">
        <v>56</v>
      </c>
      <c r="I8" s="30" t="n">
        <v>0</v>
      </c>
      <c r="J8" s="31" t="n">
        <f aca="true">IF($G8="Erledigt","",$F8-TODAY())</f>
        <v>5</v>
      </c>
    </row>
    <row r="9" customFormat="false" ht="25.5" hidden="false" customHeight="true" outlineLevel="0" collapsed="false">
      <c r="A9" s="23" t="s">
        <v>97</v>
      </c>
      <c r="B9" s="17" t="s">
        <v>98</v>
      </c>
      <c r="C9" s="17" t="s">
        <v>72</v>
      </c>
      <c r="D9" s="17" t="s">
        <v>51</v>
      </c>
      <c r="E9" s="24" t="n">
        <v>46174</v>
      </c>
      <c r="F9" s="24" t="n">
        <v>46218</v>
      </c>
      <c r="G9" s="23" t="s">
        <v>20</v>
      </c>
      <c r="H9" s="23" t="s">
        <v>49</v>
      </c>
      <c r="I9" s="25" t="n">
        <v>1</v>
      </c>
      <c r="J9" s="26" t="str">
        <f aca="true">IF($G9="Erledigt","",$F9-TODAY())</f>
        <v/>
      </c>
    </row>
    <row r="10" customFormat="false" ht="25.5" hidden="false" customHeight="true" outlineLevel="0" collapsed="false">
      <c r="A10" s="27" t="s">
        <v>99</v>
      </c>
      <c r="B10" s="28" t="s">
        <v>100</v>
      </c>
      <c r="C10" s="28" t="s">
        <v>44</v>
      </c>
      <c r="D10" s="28" t="s">
        <v>45</v>
      </c>
      <c r="E10" s="29" t="n">
        <v>46267</v>
      </c>
      <c r="F10" s="29" t="n">
        <v>46285</v>
      </c>
      <c r="G10" s="27" t="s">
        <v>19</v>
      </c>
      <c r="H10" s="27" t="s">
        <v>43</v>
      </c>
      <c r="I10" s="30" t="n">
        <v>0.2</v>
      </c>
      <c r="J10" s="31" t="n">
        <f aca="true">IF($G10="Erledigt","",$F10-TODAY())</f>
        <v>13</v>
      </c>
    </row>
    <row r="11" customFormat="false" ht="25.5" hidden="false" customHeight="true" outlineLevel="0" collapsed="false">
      <c r="A11" s="23" t="s">
        <v>101</v>
      </c>
      <c r="B11" s="17" t="s">
        <v>102</v>
      </c>
      <c r="C11" s="17" t="s">
        <v>57</v>
      </c>
      <c r="D11" s="17" t="s">
        <v>58</v>
      </c>
      <c r="E11" s="24" t="n">
        <v>46275</v>
      </c>
      <c r="F11" s="24" t="n">
        <v>46290</v>
      </c>
      <c r="G11" s="23" t="s">
        <v>17</v>
      </c>
      <c r="H11" s="23" t="s">
        <v>49</v>
      </c>
      <c r="I11" s="25" t="n">
        <v>0</v>
      </c>
      <c r="J11" s="26" t="n">
        <f aca="true">IF($G11="Erledigt","",$F11-TODAY())</f>
        <v>18</v>
      </c>
    </row>
    <row r="12" customFormat="false" ht="25.5" hidden="false" customHeight="true" outlineLevel="0" collapsed="false">
      <c r="A12" s="27" t="s">
        <v>103</v>
      </c>
      <c r="B12" s="28" t="s">
        <v>104</v>
      </c>
      <c r="C12" s="28" t="s">
        <v>50</v>
      </c>
      <c r="D12" s="28" t="s">
        <v>68</v>
      </c>
      <c r="E12" s="29" t="n">
        <v>46280</v>
      </c>
      <c r="F12" s="29" t="n">
        <v>46326</v>
      </c>
      <c r="G12" s="27" t="s">
        <v>17</v>
      </c>
      <c r="H12" s="27" t="s">
        <v>56</v>
      </c>
      <c r="I12" s="30" t="n">
        <v>0</v>
      </c>
      <c r="J12" s="31" t="n">
        <f aca="true">IF($G12="Erledigt","",$F12-TODAY())</f>
        <v>54</v>
      </c>
    </row>
    <row r="13" customFormat="false" ht="25.5" hidden="false" customHeight="true" outlineLevel="0" collapsed="false">
      <c r="A13" s="23" t="s">
        <v>105</v>
      </c>
      <c r="B13" s="17" t="s">
        <v>106</v>
      </c>
      <c r="C13" s="17" t="s">
        <v>63</v>
      </c>
      <c r="D13" s="17" t="s">
        <v>71</v>
      </c>
      <c r="E13" s="24" t="n">
        <v>46235</v>
      </c>
      <c r="F13" s="24" t="n">
        <v>46264</v>
      </c>
      <c r="G13" s="23" t="s">
        <v>20</v>
      </c>
      <c r="H13" s="23" t="s">
        <v>49</v>
      </c>
      <c r="I13" s="25" t="n">
        <v>1</v>
      </c>
      <c r="J13" s="26" t="str">
        <f aca="true">IF($G13="Erledigt","",$F13-TODAY())</f>
        <v/>
      </c>
    </row>
    <row r="14" customFormat="false" ht="25.5" hidden="false" customHeight="true" outlineLevel="0" collapsed="false">
      <c r="A14" s="27" t="s">
        <v>107</v>
      </c>
      <c r="B14" s="28" t="s">
        <v>108</v>
      </c>
      <c r="C14" s="28" t="s">
        <v>44</v>
      </c>
      <c r="D14" s="28" t="s">
        <v>64</v>
      </c>
      <c r="E14" s="29" t="n">
        <v>46268</v>
      </c>
      <c r="F14" s="29" t="n">
        <v>46356</v>
      </c>
      <c r="G14" s="27" t="s">
        <v>18</v>
      </c>
      <c r="H14" s="27" t="s">
        <v>43</v>
      </c>
      <c r="I14" s="30" t="n">
        <v>0.3</v>
      </c>
      <c r="J14" s="31" t="n">
        <f aca="true">IF($G14="Erledigt","",$F14-TODAY())</f>
        <v>84</v>
      </c>
    </row>
    <row r="15" customFormat="false" ht="25.5" hidden="false" customHeight="true" outlineLevel="0" collapsed="false">
      <c r="A15" s="23" t="s">
        <v>109</v>
      </c>
      <c r="B15" s="17" t="s">
        <v>110</v>
      </c>
      <c r="C15" s="17" t="s">
        <v>73</v>
      </c>
      <c r="D15" s="17" t="s">
        <v>71</v>
      </c>
      <c r="E15" s="24" t="n">
        <v>46266</v>
      </c>
      <c r="F15" s="24" t="n">
        <v>46283</v>
      </c>
      <c r="G15" s="23" t="s">
        <v>17</v>
      </c>
      <c r="H15" s="23" t="s">
        <v>49</v>
      </c>
      <c r="I15" s="25" t="n">
        <v>0</v>
      </c>
      <c r="J15" s="26" t="n">
        <f aca="true">IF($G15="Erledigt","",$F15-TODAY())</f>
        <v>11</v>
      </c>
    </row>
    <row r="16" customFormat="false" ht="25.5" hidden="false" customHeight="true" outlineLevel="0" collapsed="false">
      <c r="A16" s="27" t="s">
        <v>111</v>
      </c>
      <c r="B16" s="28" t="s">
        <v>112</v>
      </c>
      <c r="C16" s="28" t="s">
        <v>44</v>
      </c>
      <c r="D16" s="28" t="s">
        <v>45</v>
      </c>
      <c r="E16" s="29" t="n">
        <v>46296</v>
      </c>
      <c r="F16" s="29" t="n">
        <v>46371</v>
      </c>
      <c r="G16" s="27" t="s">
        <v>17</v>
      </c>
      <c r="H16" s="27" t="s">
        <v>56</v>
      </c>
      <c r="I16" s="30" t="n">
        <v>0</v>
      </c>
      <c r="J16" s="31" t="n">
        <f aca="true">IF($G16="Erledigt","",$F16-TODAY())</f>
        <v>99</v>
      </c>
    </row>
  </sheetData>
  <autoFilter ref="A2:K16"/>
  <mergeCells count="1">
    <mergeCell ref="A1:K1"/>
  </mergeCells>
  <conditionalFormatting sqref="G3:G220">
    <cfRule type="expression" priority="2" aboveAverage="0" equalAverage="0" bottom="0" percent="0" rank="0" text="" dxfId="16">
      <formula>$G3="Offen"</formula>
    </cfRule>
    <cfRule type="expression" priority="3" aboveAverage="0" equalAverage="0" bottom="0" percent="0" rank="0" text="" dxfId="17">
      <formula>$G3="In Bearbeitung"</formula>
    </cfRule>
    <cfRule type="expression" priority="4" aboveAverage="0" equalAverage="0" bottom="0" percent="0" rank="0" text="" dxfId="18">
      <formula>$G3="Wartet"</formula>
    </cfRule>
    <cfRule type="expression" priority="5" aboveAverage="0" equalAverage="0" bottom="0" percent="0" rank="0" text="" dxfId="19">
      <formula>$G3="Erledigt"</formula>
    </cfRule>
  </conditionalFormatting>
  <conditionalFormatting sqref="H3:H220">
    <cfRule type="expression" priority="6" aboveAverage="0" equalAverage="0" bottom="0" percent="0" rank="0" text="" dxfId="20">
      <formula>$H3="Hoch"</formula>
    </cfRule>
  </conditionalFormatting>
  <conditionalFormatting sqref="A3:K220">
    <cfRule type="expression" priority="7" aboveAverage="0" equalAverage="0" bottom="0" percent="0" rank="0" text="" dxfId="21">
      <formula>AND($B3&lt;&gt;"",$G3&lt;&gt;"Erledigt",$F3&lt;&gt;"",$F3&lt;TODAY())</formula>
    </cfRule>
  </conditionalFormatting>
  <conditionalFormatting sqref="I3:I220">
    <cfRule type="dataBar" priority="8">
      <dataBar showValue="1" minLength="10" maxLength="90">
        <cfvo type="num" val="0"/>
        <cfvo type="num" val="1"/>
        <color rgb="FF2C6E7F"/>
      </dataBar>
      <extLst>
        <ext xmlns:x14="http://schemas.microsoft.com/office/spreadsheetml/2009/9/main" uri="{B025F937-C7B1-47D3-B67F-A62EFF666E3E}">
          <x14:id>{60A8B460-B640-44FE-A73D-922BF4413CEE}</x14:id>
        </ext>
      </extLst>
    </cfRule>
  </conditionalFormatting>
  <dataValidations count="4">
    <dataValidation allowBlank="true" error="Bitte einen Wert aus der Liste wählen." errorStyle="stop" errorTitle="Ungültige Eingabe" operator="between" showDropDown="false" showErrorMessage="true" showInputMessage="false" sqref="C3:C220" type="list">
      <formula1>Listen!$C$2:$C$9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D3:D220" type="list">
      <formula1>Listen!$D$2:$D$7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G3:G220" type="list">
      <formula1>Listen!$A$2:$A$5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H3:H220" type="list">
      <formula1>Listen!$B$2:$B$4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0A8B460-B640-44FE-A73D-922BF4413CE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C6E7F"/>
              <x14:axisColor rgb="FF000000"/>
            </x14:dataBar>
          </x14:cfRule>
          <xm:sqref>I3:I220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454F"/>
    <pageSetUpPr fitToPage="true"/>
  </sheetPr>
  <dimension ref="A1:L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8"/>
    <col collapsed="false" customWidth="true" hidden="false" outlineLevel="0" max="8" min="8" style="0" width="18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26"/>
  </cols>
  <sheetData>
    <row r="1" customFormat="false" ht="30" hidden="false" customHeight="true" outlineLevel="0" collapsed="false">
      <c r="A1" s="21" t="s">
        <v>113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customFormat="false" ht="30" hidden="false" customHeight="true" outlineLevel="0" collapsed="false">
      <c r="A2" s="22" t="s">
        <v>75</v>
      </c>
      <c r="B2" s="22" t="s">
        <v>114</v>
      </c>
      <c r="C2" s="22" t="s">
        <v>115</v>
      </c>
      <c r="D2" s="22" t="s">
        <v>77</v>
      </c>
      <c r="E2" s="22" t="s">
        <v>116</v>
      </c>
      <c r="F2" s="22" t="s">
        <v>117</v>
      </c>
      <c r="G2" s="22" t="s">
        <v>118</v>
      </c>
      <c r="H2" s="22" t="s">
        <v>119</v>
      </c>
      <c r="I2" s="22" t="s">
        <v>40</v>
      </c>
      <c r="J2" s="22" t="s">
        <v>80</v>
      </c>
      <c r="K2" s="22" t="s">
        <v>120</v>
      </c>
      <c r="L2" s="22" t="s">
        <v>121</v>
      </c>
    </row>
    <row r="3" customFormat="false" ht="24" hidden="false" customHeight="true" outlineLevel="0" collapsed="false">
      <c r="A3" s="23" t="s">
        <v>122</v>
      </c>
      <c r="B3" s="17" t="s">
        <v>123</v>
      </c>
      <c r="C3" s="17" t="s">
        <v>124</v>
      </c>
      <c r="D3" s="23" t="s">
        <v>52</v>
      </c>
      <c r="E3" s="17" t="s">
        <v>125</v>
      </c>
      <c r="F3" s="17" t="s">
        <v>126</v>
      </c>
      <c r="G3" s="32" t="s">
        <v>127</v>
      </c>
      <c r="H3" s="17" t="s">
        <v>128</v>
      </c>
      <c r="I3" s="23" t="s">
        <v>48</v>
      </c>
      <c r="J3" s="23" t="s">
        <v>47</v>
      </c>
      <c r="K3" s="24" t="n">
        <v>46262</v>
      </c>
      <c r="L3" s="17" t="s">
        <v>129</v>
      </c>
    </row>
    <row r="4" customFormat="false" ht="24" hidden="false" customHeight="true" outlineLevel="0" collapsed="false">
      <c r="A4" s="27" t="s">
        <v>130</v>
      </c>
      <c r="B4" s="28" t="s">
        <v>131</v>
      </c>
      <c r="C4" s="28" t="s">
        <v>132</v>
      </c>
      <c r="D4" s="27" t="s">
        <v>59</v>
      </c>
      <c r="E4" s="28" t="s">
        <v>133</v>
      </c>
      <c r="F4" s="28" t="s">
        <v>134</v>
      </c>
      <c r="G4" s="33" t="s">
        <v>135</v>
      </c>
      <c r="H4" s="28" t="s">
        <v>136</v>
      </c>
      <c r="I4" s="27" t="s">
        <v>48</v>
      </c>
      <c r="J4" s="27" t="s">
        <v>47</v>
      </c>
      <c r="K4" s="29" t="n">
        <v>46266</v>
      </c>
      <c r="L4" s="28" t="s">
        <v>137</v>
      </c>
    </row>
    <row r="5" customFormat="false" ht="24" hidden="false" customHeight="true" outlineLevel="0" collapsed="false">
      <c r="A5" s="23" t="s">
        <v>138</v>
      </c>
      <c r="B5" s="17" t="s">
        <v>139</v>
      </c>
      <c r="C5" s="17" t="s">
        <v>140</v>
      </c>
      <c r="D5" s="23" t="s">
        <v>46</v>
      </c>
      <c r="E5" s="17" t="s">
        <v>141</v>
      </c>
      <c r="F5" s="17" t="s">
        <v>142</v>
      </c>
      <c r="G5" s="32" t="s">
        <v>143</v>
      </c>
      <c r="H5" s="17" t="s">
        <v>144</v>
      </c>
      <c r="I5" s="23" t="s">
        <v>48</v>
      </c>
      <c r="J5" s="23" t="s">
        <v>47</v>
      </c>
      <c r="K5" s="24" t="n">
        <v>46249</v>
      </c>
      <c r="L5" s="17" t="s">
        <v>145</v>
      </c>
    </row>
    <row r="6" customFormat="false" ht="24" hidden="false" customHeight="true" outlineLevel="0" collapsed="false">
      <c r="A6" s="27" t="s">
        <v>146</v>
      </c>
      <c r="B6" s="28" t="s">
        <v>147</v>
      </c>
      <c r="C6" s="28" t="s">
        <v>148</v>
      </c>
      <c r="D6" s="27" t="s">
        <v>65</v>
      </c>
      <c r="E6" s="28" t="s">
        <v>149</v>
      </c>
      <c r="F6" s="28" t="s">
        <v>150</v>
      </c>
      <c r="G6" s="33" t="s">
        <v>151</v>
      </c>
      <c r="H6" s="28" t="s">
        <v>152</v>
      </c>
      <c r="I6" s="27" t="s">
        <v>54</v>
      </c>
      <c r="J6" s="27" t="s">
        <v>47</v>
      </c>
      <c r="K6" s="29" t="n">
        <v>46233</v>
      </c>
      <c r="L6" s="28" t="s">
        <v>153</v>
      </c>
    </row>
    <row r="7" customFormat="false" ht="24" hidden="false" customHeight="true" outlineLevel="0" collapsed="false">
      <c r="A7" s="23" t="s">
        <v>154</v>
      </c>
      <c r="B7" s="17" t="s">
        <v>155</v>
      </c>
      <c r="C7" s="17" t="s">
        <v>156</v>
      </c>
      <c r="D7" s="23" t="s">
        <v>69</v>
      </c>
      <c r="E7" s="17" t="s">
        <v>157</v>
      </c>
      <c r="F7" s="17" t="s">
        <v>158</v>
      </c>
      <c r="G7" s="32" t="s">
        <v>159</v>
      </c>
      <c r="H7" s="17" t="s">
        <v>160</v>
      </c>
      <c r="I7" s="23" t="s">
        <v>48</v>
      </c>
      <c r="J7" s="23" t="s">
        <v>47</v>
      </c>
      <c r="K7" s="24" t="n">
        <v>46183</v>
      </c>
      <c r="L7" s="17" t="s">
        <v>161</v>
      </c>
    </row>
    <row r="8" customFormat="false" ht="24" hidden="false" customHeight="true" outlineLevel="0" collapsed="false">
      <c r="A8" s="27" t="s">
        <v>162</v>
      </c>
      <c r="B8" s="28" t="s">
        <v>163</v>
      </c>
      <c r="C8" s="28" t="s">
        <v>164</v>
      </c>
      <c r="D8" s="27" t="s">
        <v>52</v>
      </c>
      <c r="E8" s="28" t="s">
        <v>165</v>
      </c>
      <c r="F8" s="28" t="s">
        <v>166</v>
      </c>
      <c r="G8" s="33" t="s">
        <v>167</v>
      </c>
      <c r="H8" s="28" t="s">
        <v>168</v>
      </c>
      <c r="I8" s="27" t="s">
        <v>48</v>
      </c>
      <c r="J8" s="27" t="s">
        <v>47</v>
      </c>
      <c r="K8" s="29" t="n">
        <v>46256</v>
      </c>
      <c r="L8" s="28" t="s">
        <v>169</v>
      </c>
    </row>
    <row r="9" customFormat="false" ht="24" hidden="false" customHeight="true" outlineLevel="0" collapsed="false">
      <c r="A9" s="23" t="s">
        <v>170</v>
      </c>
      <c r="B9" s="17" t="s">
        <v>171</v>
      </c>
      <c r="C9" s="17" t="s">
        <v>172</v>
      </c>
      <c r="D9" s="23" t="s">
        <v>46</v>
      </c>
      <c r="E9" s="17" t="s">
        <v>173</v>
      </c>
      <c r="F9" s="17" t="s">
        <v>174</v>
      </c>
      <c r="G9" s="32" t="s">
        <v>175</v>
      </c>
      <c r="H9" s="17" t="s">
        <v>176</v>
      </c>
      <c r="I9" s="23" t="s">
        <v>48</v>
      </c>
      <c r="J9" s="23" t="s">
        <v>60</v>
      </c>
      <c r="K9" s="24" t="n">
        <v>46268</v>
      </c>
      <c r="L9" s="17" t="s">
        <v>177</v>
      </c>
    </row>
    <row r="10" customFormat="false" ht="24" hidden="false" customHeight="true" outlineLevel="0" collapsed="false">
      <c r="A10" s="27" t="s">
        <v>178</v>
      </c>
      <c r="B10" s="28" t="s">
        <v>179</v>
      </c>
      <c r="C10" s="28" t="s">
        <v>180</v>
      </c>
      <c r="D10" s="27" t="s">
        <v>52</v>
      </c>
      <c r="E10" s="28" t="s">
        <v>181</v>
      </c>
      <c r="F10" s="28" t="s">
        <v>182</v>
      </c>
      <c r="G10" s="33" t="s">
        <v>183</v>
      </c>
      <c r="H10" s="28" t="s">
        <v>184</v>
      </c>
      <c r="I10" s="27" t="s">
        <v>61</v>
      </c>
      <c r="J10" s="27" t="s">
        <v>47</v>
      </c>
      <c r="K10" s="29" t="n">
        <v>46160</v>
      </c>
      <c r="L10" s="28" t="s">
        <v>185</v>
      </c>
    </row>
    <row r="11" customFormat="false" ht="24" hidden="false" customHeight="true" outlineLevel="0" collapsed="false">
      <c r="A11" s="23" t="s">
        <v>186</v>
      </c>
      <c r="B11" s="17" t="s">
        <v>187</v>
      </c>
      <c r="C11" s="17" t="s">
        <v>188</v>
      </c>
      <c r="D11" s="23" t="s">
        <v>65</v>
      </c>
      <c r="E11" s="17" t="s">
        <v>189</v>
      </c>
      <c r="F11" s="17" t="s">
        <v>190</v>
      </c>
      <c r="G11" s="32" t="s">
        <v>191</v>
      </c>
      <c r="H11" s="17" t="s">
        <v>192</v>
      </c>
      <c r="I11" s="23" t="s">
        <v>48</v>
      </c>
      <c r="J11" s="23" t="s">
        <v>47</v>
      </c>
      <c r="K11" s="24" t="n">
        <v>46267</v>
      </c>
      <c r="L11" s="17" t="s">
        <v>193</v>
      </c>
    </row>
    <row r="12" customFormat="false" ht="24" hidden="false" customHeight="true" outlineLevel="0" collapsed="false">
      <c r="A12" s="27" t="s">
        <v>194</v>
      </c>
      <c r="B12" s="28" t="s">
        <v>195</v>
      </c>
      <c r="C12" s="28" t="s">
        <v>196</v>
      </c>
      <c r="D12" s="27" t="s">
        <v>52</v>
      </c>
      <c r="E12" s="28" t="s">
        <v>197</v>
      </c>
      <c r="F12" s="28" t="s">
        <v>198</v>
      </c>
      <c r="G12" s="33" t="s">
        <v>199</v>
      </c>
      <c r="H12" s="28" t="s">
        <v>200</v>
      </c>
      <c r="I12" s="27" t="s">
        <v>48</v>
      </c>
      <c r="J12" s="27" t="s">
        <v>53</v>
      </c>
      <c r="K12" s="29" t="n">
        <v>45973</v>
      </c>
      <c r="L12" s="28" t="s">
        <v>201</v>
      </c>
    </row>
    <row r="13" customFormat="false" ht="24" hidden="false" customHeight="true" outlineLevel="0" collapsed="false">
      <c r="A13" s="23" t="s">
        <v>202</v>
      </c>
      <c r="B13" s="17" t="s">
        <v>203</v>
      </c>
      <c r="C13" s="17" t="s">
        <v>204</v>
      </c>
      <c r="D13" s="23" t="s">
        <v>46</v>
      </c>
      <c r="E13" s="17" t="s">
        <v>205</v>
      </c>
      <c r="F13" s="17" t="s">
        <v>206</v>
      </c>
      <c r="G13" s="32" t="s">
        <v>207</v>
      </c>
      <c r="H13" s="17" t="s">
        <v>208</v>
      </c>
      <c r="I13" s="23" t="s">
        <v>48</v>
      </c>
      <c r="J13" s="23" t="s">
        <v>47</v>
      </c>
      <c r="K13" s="24" t="n">
        <v>46253</v>
      </c>
      <c r="L13" s="17" t="s">
        <v>209</v>
      </c>
    </row>
    <row r="14" customFormat="false" ht="24" hidden="false" customHeight="true" outlineLevel="0" collapsed="false">
      <c r="A14" s="27" t="s">
        <v>210</v>
      </c>
      <c r="B14" s="28" t="s">
        <v>211</v>
      </c>
      <c r="C14" s="28" t="s">
        <v>212</v>
      </c>
      <c r="D14" s="27" t="s">
        <v>46</v>
      </c>
      <c r="E14" s="28" t="s">
        <v>213</v>
      </c>
      <c r="F14" s="28" t="s">
        <v>214</v>
      </c>
      <c r="G14" s="33" t="s">
        <v>215</v>
      </c>
      <c r="H14" s="28" t="s">
        <v>216</v>
      </c>
      <c r="I14" s="27" t="s">
        <v>48</v>
      </c>
      <c r="J14" s="27" t="s">
        <v>60</v>
      </c>
      <c r="K14" s="29" t="n">
        <v>46264</v>
      </c>
      <c r="L14" s="28" t="s">
        <v>217</v>
      </c>
    </row>
  </sheetData>
  <autoFilter ref="A2:L14"/>
  <mergeCells count="1">
    <mergeCell ref="A1:L1"/>
  </mergeCells>
  <conditionalFormatting sqref="J3:J220">
    <cfRule type="expression" priority="2" aboveAverage="0" equalAverage="0" bottom="0" percent="0" rank="0" text="" dxfId="19">
      <formula>$J3="Aktiv"</formula>
    </cfRule>
    <cfRule type="expression" priority="3" aboveAverage="0" equalAverage="0" bottom="0" percent="0" rank="0" text="" dxfId="18">
      <formula>$J3="Interessent"</formula>
    </cfRule>
    <cfRule type="expression" priority="4" aboveAverage="0" equalAverage="0" bottom="0" percent="0" rank="0" text="" dxfId="16">
      <formula>$J3="Inaktiv"</formula>
    </cfRule>
  </conditionalFormatting>
  <dataValidations count="3">
    <dataValidation allowBlank="true" error="Bitte einen Wert aus der Liste wählen." errorStyle="stop" errorTitle="Ungültige Eingabe" operator="between" showDropDown="false" showErrorMessage="true" showInputMessage="false" sqref="D3:D220" type="list">
      <formula1>Listen!$E$2:$E$6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I3:I220" type="list">
      <formula1>Listen!$G$2:$G$4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J3:J220" type="list">
      <formula1>Listen!$F$2:$F$4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454F"/>
    <pageSetUpPr fitToPage="true"/>
  </sheetPr>
  <dimension ref="A1: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15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26"/>
  </cols>
  <sheetData>
    <row r="1" customFormat="false" ht="30" hidden="false" customHeight="true" outlineLevel="0" collapsed="false">
      <c r="A1" s="21" t="s">
        <v>218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customFormat="false" ht="30" hidden="false" customHeight="true" outlineLevel="0" collapsed="false">
      <c r="A2" s="22" t="s">
        <v>75</v>
      </c>
      <c r="B2" s="22" t="s">
        <v>219</v>
      </c>
      <c r="C2" s="22" t="s">
        <v>220</v>
      </c>
      <c r="D2" s="22" t="s">
        <v>221</v>
      </c>
      <c r="E2" s="22" t="s">
        <v>222</v>
      </c>
      <c r="F2" s="22" t="s">
        <v>223</v>
      </c>
      <c r="G2" s="22" t="s">
        <v>224</v>
      </c>
      <c r="H2" s="22" t="s">
        <v>225</v>
      </c>
      <c r="I2" s="22" t="s">
        <v>80</v>
      </c>
      <c r="J2" s="22" t="s">
        <v>226</v>
      </c>
      <c r="K2" s="22" t="s">
        <v>37</v>
      </c>
      <c r="L2" s="22" t="s">
        <v>84</v>
      </c>
    </row>
    <row r="3" customFormat="false" ht="24" hidden="false" customHeight="true" outlineLevel="0" collapsed="false">
      <c r="A3" s="23" t="s">
        <v>227</v>
      </c>
      <c r="B3" s="17" t="s">
        <v>228</v>
      </c>
      <c r="C3" s="17" t="s">
        <v>229</v>
      </c>
      <c r="D3" s="23" t="s">
        <v>23</v>
      </c>
      <c r="E3" s="24" t="n">
        <v>45658</v>
      </c>
      <c r="F3" s="24" t="n">
        <v>46387</v>
      </c>
      <c r="G3" s="26" t="n">
        <v>3</v>
      </c>
      <c r="H3" s="34" t="n">
        <v>1850</v>
      </c>
      <c r="I3" s="23" t="s">
        <v>47</v>
      </c>
      <c r="J3" s="26" t="n">
        <f aca="true">IF(OR($I3="Abgelaufen",$I3="Gekündigt"),"",$F3-TODAY())</f>
        <v>115</v>
      </c>
      <c r="K3" s="17" t="s">
        <v>230</v>
      </c>
    </row>
    <row r="4" customFormat="false" ht="24" hidden="false" customHeight="true" outlineLevel="0" collapsed="false">
      <c r="A4" s="27" t="s">
        <v>231</v>
      </c>
      <c r="B4" s="28" t="s">
        <v>232</v>
      </c>
      <c r="C4" s="28" t="s">
        <v>147</v>
      </c>
      <c r="D4" s="27" t="s">
        <v>24</v>
      </c>
      <c r="E4" s="29" t="n">
        <v>46037</v>
      </c>
      <c r="F4" s="29" t="n">
        <v>46295</v>
      </c>
      <c r="G4" s="31" t="n">
        <v>1</v>
      </c>
      <c r="H4" s="35" t="n">
        <v>720</v>
      </c>
      <c r="I4" s="27" t="s">
        <v>47</v>
      </c>
      <c r="J4" s="31" t="n">
        <f aca="true">IF(OR($I4="Abgelaufen",$I4="Gekündigt"),"",$F4-TODAY())</f>
        <v>23</v>
      </c>
      <c r="K4" s="28" t="s">
        <v>233</v>
      </c>
    </row>
    <row r="5" customFormat="false" ht="24" hidden="false" customHeight="true" outlineLevel="0" collapsed="false">
      <c r="A5" s="23" t="s">
        <v>234</v>
      </c>
      <c r="B5" s="17" t="s">
        <v>235</v>
      </c>
      <c r="C5" s="17" t="s">
        <v>236</v>
      </c>
      <c r="D5" s="23" t="s">
        <v>22</v>
      </c>
      <c r="E5" s="24" t="n">
        <v>45809</v>
      </c>
      <c r="F5" s="24" t="n">
        <v>46173</v>
      </c>
      <c r="G5" s="26" t="n">
        <v>2</v>
      </c>
      <c r="H5" s="34" t="n">
        <v>4200</v>
      </c>
      <c r="I5" s="23" t="s">
        <v>66</v>
      </c>
      <c r="J5" s="26" t="str">
        <f aca="true">IF(OR($I5="Abgelaufen",$I5="Gekündigt"),"",$F5-TODAY())</f>
        <v/>
      </c>
      <c r="K5" s="17" t="s">
        <v>237</v>
      </c>
    </row>
    <row r="6" customFormat="false" ht="24" hidden="false" customHeight="true" outlineLevel="0" collapsed="false">
      <c r="A6" s="27" t="s">
        <v>238</v>
      </c>
      <c r="B6" s="28" t="s">
        <v>239</v>
      </c>
      <c r="C6" s="28" t="s">
        <v>240</v>
      </c>
      <c r="D6" s="27" t="s">
        <v>26</v>
      </c>
      <c r="E6" s="29" t="n">
        <v>46082</v>
      </c>
      <c r="F6" s="29" t="n">
        <v>46446</v>
      </c>
      <c r="G6" s="31" t="n">
        <v>3</v>
      </c>
      <c r="H6" s="35" t="n">
        <v>980</v>
      </c>
      <c r="I6" s="27" t="s">
        <v>47</v>
      </c>
      <c r="J6" s="31" t="n">
        <f aca="true">IF(OR($I6="Abgelaufen",$I6="Gekündigt"),"",$F6-TODAY())</f>
        <v>174</v>
      </c>
      <c r="K6" s="28" t="s">
        <v>241</v>
      </c>
    </row>
    <row r="7" customFormat="false" ht="24" hidden="false" customHeight="true" outlineLevel="0" collapsed="false">
      <c r="A7" s="23" t="s">
        <v>242</v>
      </c>
      <c r="B7" s="17" t="s">
        <v>243</v>
      </c>
      <c r="C7" s="17" t="s">
        <v>244</v>
      </c>
      <c r="D7" s="23" t="s">
        <v>25</v>
      </c>
      <c r="E7" s="24" t="n">
        <v>45931</v>
      </c>
      <c r="F7" s="24" t="n">
        <v>46295</v>
      </c>
      <c r="G7" s="26" t="n">
        <v>1</v>
      </c>
      <c r="H7" s="34" t="n">
        <v>2640</v>
      </c>
      <c r="I7" s="23" t="s">
        <v>47</v>
      </c>
      <c r="J7" s="26" t="n">
        <f aca="true">IF(OR($I7="Abgelaufen",$I7="Gekündigt"),"",$F7-TODAY())</f>
        <v>23</v>
      </c>
      <c r="K7" s="17" t="s">
        <v>245</v>
      </c>
    </row>
    <row r="8" customFormat="false" ht="24" hidden="false" customHeight="true" outlineLevel="0" collapsed="false">
      <c r="A8" s="27" t="s">
        <v>246</v>
      </c>
      <c r="B8" s="28" t="s">
        <v>247</v>
      </c>
      <c r="C8" s="28" t="s">
        <v>248</v>
      </c>
      <c r="D8" s="27" t="s">
        <v>22</v>
      </c>
      <c r="E8" s="29" t="n">
        <v>45597</v>
      </c>
      <c r="F8" s="29" t="n">
        <v>46691</v>
      </c>
      <c r="G8" s="31" t="n">
        <v>6</v>
      </c>
      <c r="H8" s="35" t="n">
        <v>6120</v>
      </c>
      <c r="I8" s="27" t="s">
        <v>47</v>
      </c>
      <c r="J8" s="31" t="n">
        <f aca="true">IF(OR($I8="Abgelaufen",$I8="Gekündigt"),"",$F8-TODAY())</f>
        <v>419</v>
      </c>
      <c r="K8" s="28" t="s">
        <v>249</v>
      </c>
    </row>
    <row r="9" customFormat="false" ht="24" hidden="false" customHeight="true" outlineLevel="0" collapsed="false">
      <c r="A9" s="23" t="s">
        <v>250</v>
      </c>
      <c r="B9" s="17" t="s">
        <v>251</v>
      </c>
      <c r="C9" s="17" t="s">
        <v>252</v>
      </c>
      <c r="D9" s="23" t="s">
        <v>25</v>
      </c>
      <c r="E9" s="24" t="n">
        <v>46054</v>
      </c>
      <c r="F9" s="24" t="n">
        <v>46418</v>
      </c>
      <c r="G9" s="26" t="n">
        <v>1</v>
      </c>
      <c r="H9" s="34" t="n">
        <v>480</v>
      </c>
      <c r="I9" s="23" t="s">
        <v>47</v>
      </c>
      <c r="J9" s="26" t="n">
        <f aca="true">IF(OR($I9="Abgelaufen",$I9="Gekündigt"),"",$F9-TODAY())</f>
        <v>146</v>
      </c>
      <c r="K9" s="17" t="s">
        <v>253</v>
      </c>
    </row>
    <row r="10" customFormat="false" ht="24" hidden="false" customHeight="true" outlineLevel="0" collapsed="false">
      <c r="A10" s="27" t="s">
        <v>254</v>
      </c>
      <c r="B10" s="28" t="s">
        <v>255</v>
      </c>
      <c r="C10" s="28" t="s">
        <v>229</v>
      </c>
      <c r="D10" s="27" t="s">
        <v>23</v>
      </c>
      <c r="E10" s="29" t="n">
        <v>45778</v>
      </c>
      <c r="F10" s="29" t="n">
        <v>46326</v>
      </c>
      <c r="G10" s="31" t="n">
        <v>3</v>
      </c>
      <c r="H10" s="35" t="n">
        <v>640</v>
      </c>
      <c r="I10" s="27" t="s">
        <v>55</v>
      </c>
      <c r="J10" s="31" t="n">
        <f aca="true">IF(OR($I10="Abgelaufen",$I10="Gekündigt"),"",$F10-TODAY())</f>
        <v>54</v>
      </c>
      <c r="K10" s="28" t="s">
        <v>256</v>
      </c>
    </row>
    <row r="11" customFormat="false" ht="24" hidden="false" customHeight="true" outlineLevel="0" collapsed="false">
      <c r="A11" s="23" t="s">
        <v>257</v>
      </c>
      <c r="B11" s="17" t="s">
        <v>258</v>
      </c>
      <c r="C11" s="17" t="s">
        <v>259</v>
      </c>
      <c r="D11" s="23" t="s">
        <v>26</v>
      </c>
      <c r="E11" s="24" t="n">
        <v>46023</v>
      </c>
      <c r="F11" s="24" t="n">
        <v>46387</v>
      </c>
      <c r="G11" s="26" t="n">
        <v>3</v>
      </c>
      <c r="H11" s="34" t="n">
        <v>1450</v>
      </c>
      <c r="I11" s="23" t="s">
        <v>47</v>
      </c>
      <c r="J11" s="26" t="n">
        <f aca="true">IF(OR($I11="Abgelaufen",$I11="Gekündigt"),"",$F11-TODAY())</f>
        <v>115</v>
      </c>
      <c r="K11" s="17" t="s">
        <v>260</v>
      </c>
    </row>
    <row r="12" customFormat="false" ht="24" hidden="false" customHeight="true" outlineLevel="0" collapsed="false">
      <c r="A12" s="27" t="s">
        <v>261</v>
      </c>
      <c r="B12" s="28" t="s">
        <v>262</v>
      </c>
      <c r="C12" s="28" t="s">
        <v>187</v>
      </c>
      <c r="D12" s="27" t="s">
        <v>22</v>
      </c>
      <c r="E12" s="29" t="n">
        <v>46023</v>
      </c>
      <c r="F12" s="29" t="n">
        <v>46387</v>
      </c>
      <c r="G12" s="31" t="n">
        <v>3</v>
      </c>
      <c r="H12" s="35" t="n">
        <v>3600</v>
      </c>
      <c r="I12" s="27" t="s">
        <v>47</v>
      </c>
      <c r="J12" s="31" t="n">
        <f aca="true">IF(OR($I12="Abgelaufen",$I12="Gekündigt"),"",$F12-TODAY())</f>
        <v>115</v>
      </c>
      <c r="K12" s="28" t="s">
        <v>263</v>
      </c>
    </row>
  </sheetData>
  <autoFilter ref="A2:L12"/>
  <mergeCells count="1">
    <mergeCell ref="A1:L1"/>
  </mergeCells>
  <conditionalFormatting sqref="I3:I220">
    <cfRule type="expression" priority="2" aboveAverage="0" equalAverage="0" bottom="0" percent="0" rank="0" text="" dxfId="19">
      <formula>$I3="Aktiv"</formula>
    </cfRule>
    <cfRule type="expression" priority="3" aboveAverage="0" equalAverage="0" bottom="0" percent="0" rank="0" text="" dxfId="17">
      <formula>$I3="In Prüfung"</formula>
    </cfRule>
    <cfRule type="expression" priority="4" aboveAverage="0" equalAverage="0" bottom="0" percent="0" rank="0" text="" dxfId="16">
      <formula>$I3="Gekündigt"</formula>
    </cfRule>
    <cfRule type="expression" priority="5" aboveAverage="0" equalAverage="0" bottom="0" percent="0" rank="0" text="" dxfId="22">
      <formula>$I3="Abgelaufen"</formula>
    </cfRule>
  </conditionalFormatting>
  <conditionalFormatting sqref="A3:L220">
    <cfRule type="expression" priority="6" aboveAverage="0" equalAverage="0" bottom="0" percent="0" rank="0" text="" dxfId="21">
      <formula>AND($B3&lt;&gt;"",$I3&lt;&gt;"Abgelaufen",$I3&lt;&gt;"Gekündigt",$F3&lt;&gt;"",$F3&lt;TODAY())</formula>
    </cfRule>
  </conditionalFormatting>
  <conditionalFormatting sqref="F3:F220">
    <cfRule type="expression" priority="7" aboveAverage="0" equalAverage="0" bottom="0" percent="0" rank="0" text="" dxfId="18">
      <formula>AND($B3&lt;&gt;"",$I3&lt;&gt;"Abgelaufen",$I3&lt;&gt;"Gekündigt",$F3&gt;=TODAY(),$F3&lt;=TODAY()+60)</formula>
    </cfRule>
  </conditionalFormatting>
  <conditionalFormatting sqref="J3:J220">
    <cfRule type="expression" priority="8" aboveAverage="0" equalAverage="0" bottom="0" percent="0" rank="0" text="" dxfId="18">
      <formula>AND($J3&lt;&gt;"",$J3&gt;=0,$J3&lt;=60)</formula>
    </cfRule>
  </conditionalFormatting>
  <dataValidations count="3">
    <dataValidation allowBlank="true" error="Bitte einen Wert aus der Liste wählen." errorStyle="stop" errorTitle="Ungültige Eingabe" operator="between" showDropDown="false" showErrorMessage="true" showInputMessage="false" sqref="D3:D220" type="list">
      <formula1>Listen!$H$2:$H$7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I3:I220" type="list">
      <formula1>Listen!$I$2:$I$5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K3:K220" type="list">
      <formula1>Listen!$D$2:$D$7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2026-09-07T06:25:45Z</dcterms:created>
  <dc:creator>openpyxl</dc:creator>
  <dc:description/>
  <dc:language>en-US</dc:language>
  <cp:lastModifiedBy/>
  <dcterms:modified xsi:type="dcterms:W3CDTF">2026-09-07T06:25:46Z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